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Ex1.xml" ContentType="application/vnd.ms-office.chartex+xml"/>
  <Override PartName="/xl/charts/style4.xml" ContentType="application/vnd.ms-office.chartstyle+xml"/>
  <Override PartName="/xl/charts/colors4.xml" ContentType="application/vnd.ms-office.chartcolorstyle+xml"/>
  <Override PartName="/xl/charts/chartEx2.xml" ContentType="application/vnd.ms-office.chartex+xml"/>
  <Override PartName="/xl/charts/style5.xml" ContentType="application/vnd.ms-office.chartstyle+xml"/>
  <Override PartName="/xl/charts/colors5.xml" ContentType="application/vnd.ms-office.chartcolorstyle+xml"/>
  <Override PartName="/xl/charts/chart4.xml" ContentType="application/vnd.openxmlformats-officedocument.drawingml.chart+xml"/>
  <Override PartName="/xl/charts/style6.xml" ContentType="application/vnd.ms-office.chartstyle+xml"/>
  <Override PartName="/xl/charts/colors6.xml" ContentType="application/vnd.ms-office.chartcolorstyle+xml"/>
  <Override PartName="/xl/charts/chart5.xml" ContentType="application/vnd.openxmlformats-officedocument.drawingml.chart+xml"/>
  <Override PartName="/xl/charts/style7.xml" ContentType="application/vnd.ms-office.chartstyle+xml"/>
  <Override PartName="/xl/charts/colors7.xml" ContentType="application/vnd.ms-office.chartcolorstyle+xml"/>
  <Override PartName="/xl/charts/chart6.xml" ContentType="application/vnd.openxmlformats-officedocument.drawingml.chart+xml"/>
  <Override PartName="/xl/charts/style8.xml" ContentType="application/vnd.ms-office.chartstyle+xml"/>
  <Override PartName="/xl/charts/colors8.xml" ContentType="application/vnd.ms-office.chartcolorstyle+xml"/>
  <Override PartName="/xl/charts/chart7.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ml.chartshapes+xml"/>
  <Override PartName="/xl/charts/chart8.xml" ContentType="application/vnd.openxmlformats-officedocument.drawingml.chart+xml"/>
  <Override PartName="/xl/charts/style10.xml" ContentType="application/vnd.ms-office.chartstyle+xml"/>
  <Override PartName="/xl/charts/colors10.xml" ContentType="application/vnd.ms-office.chartcolorstyle+xml"/>
  <Override PartName="/xl/charts/chart9.xml" ContentType="application/vnd.openxmlformats-officedocument.drawingml.chart+xml"/>
  <Override PartName="/xl/charts/style11.xml" ContentType="application/vnd.ms-office.chartstyle+xml"/>
  <Override PartName="/xl/charts/colors11.xml" ContentType="application/vnd.ms-office.chartcolorstyle+xml"/>
  <Override PartName="/xl/charts/chart10.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P:\2- TECHNIQUE\500_Gestion\500B_ProjetsEncours\1.MAMH\02.OutilsPGA\4. Inventaire IV\1.Infrastructures vertes\Outil\Version finale - Juillet 2026\"/>
    </mc:Choice>
  </mc:AlternateContent>
  <xr:revisionPtr revIDLastSave="0" documentId="13_ncr:1_{F3C81D4C-54F1-4527-AC72-79EAF9268FAA}" xr6:coauthVersionLast="47" xr6:coauthVersionMax="47" xr10:uidLastSave="{00000000-0000-0000-0000-000000000000}"/>
  <workbookProtection workbookAlgorithmName="SHA-512" workbookHashValue="qjNSnACUMbrgRw7jd/GZDnwckHfbJMuaxqbxYOzIGdS7C3VuQR3XaMlwJW44Rn39pkYa/4U9S/X5E/8Efgfy8Q==" workbookSaltValue="75oz1TfYm55cyK/5a7F3qA==" workbookSpinCount="100000" lockStructure="1"/>
  <bookViews>
    <workbookView xWindow="28680" yWindow="-120" windowWidth="29040" windowHeight="15720" tabRatio="801" xr2:uid="{00000000-000D-0000-FFFF-FFFF00000000}"/>
  </bookViews>
  <sheets>
    <sheet name="Introduction" sheetId="2" r:id="rId1"/>
    <sheet name="Identification" sheetId="10" r:id="rId2"/>
    <sheet name="Inventaire" sheetId="5" r:id="rId3"/>
    <sheet name="Interventions" sheetId="20" r:id="rId4"/>
    <sheet name="Documentation" sheetId="19" r:id="rId5"/>
    <sheet name="Bilan" sheetId="13" r:id="rId6"/>
    <sheet name="Extrant" sheetId="17" r:id="rId7"/>
    <sheet name="Calculs" sheetId="16" state="hidden" r:id="rId8"/>
    <sheet name="Arrière plan" sheetId="7" r:id="rId9"/>
    <sheet name="Aide" sheetId="6" r:id="rId10"/>
  </sheets>
  <definedNames>
    <definedName name="_xlnm._FilterDatabase" localSheetId="4" hidden="1">Documentation!$C$14:$H$14</definedName>
    <definedName name="_xlnm._FilterDatabase" localSheetId="3" hidden="1">Interventions!$C$14:$L$65</definedName>
    <definedName name="_xlnm._FilterDatabase" localSheetId="2" hidden="1">Inventaire!$B$15:$AL$115</definedName>
    <definedName name="_xlchart.v1.0" hidden="1">Calculs!$N$11:$N$13</definedName>
    <definedName name="_xlchart.v1.1" hidden="1">Calculs!$W$11:$W$13</definedName>
    <definedName name="_xlchart.v1.2" hidden="1">Calculs!$M$11:$M$13</definedName>
    <definedName name="_xlchart.v1.3" hidden="1">Calculs!$N$11:$N$13</definedName>
    <definedName name="Bande_filtrante">'Arrière plan'!$Y$20:$Y$21</definedName>
    <definedName name="Bassin_de_rétention">'Arrière plan'!$Y$5:$Y$7</definedName>
    <definedName name="Biorétention">'Arrière plan'!$Y$13:$Y$16</definedName>
    <definedName name="Catégorie">TableCorrespondanceCatégorie[Catégorie]</definedName>
    <definedName name="CODE_GEO">Identification!$C$25</definedName>
    <definedName name="CODE_GEO_AUTRE">Identification!$I$25</definedName>
    <definedName name="Fosse_d_arbres_drainante">'Arrière plan'!$Y$22:$Y$24</definedName>
    <definedName name="LST_Accessibilité">TBL_Accessibilité[Accessibilité]</definedName>
    <definedName name="LST_CGU">TBL_CGU[CGU - Acceptation des conditions]</definedName>
    <definedName name="LST_Composantes">TBL_Composantes_techniques[Composantes techniques présentes]</definedName>
    <definedName name="LST_Cote_État">TBL_Cote_État[Cote d''état]</definedName>
    <definedName name="LST_Fonction">TBL_Fonction[Fonction]</definedName>
    <definedName name="LST_Infrastructure_verte_végétalisée">'Arrière plan'!$U$5,'Arrière plan'!$U$6,'Arrière plan'!$U$7,'Arrière plan'!$U$8,'Arrière plan'!$U$9,'Arrière plan'!$U$10,'Arrière plan'!$U$11,'Arrière plan'!$U$12:$U$14</definedName>
    <definedName name="LST_Intervention">TBL_Intervention[Intervention requise ?]</definedName>
    <definedName name="LST_Nom">Inventaire!$C$16:$C$115</definedName>
    <definedName name="LST_Phase">TBL_Phase[Phase du cycle de vie]</definedName>
    <definedName name="LST_Prioritaire">TBL_Prioritaire[Prioritaire]</definedName>
    <definedName name="LST_Type_Actif">TBL_Type_Actif[Type d''actif]</definedName>
    <definedName name="LST_Type_Estimation">TBL_Type_Estimation[Type d''estimation]</definedName>
    <definedName name="LST_Type_infra_verte">TBL_Types_infra_verte[Type d''infrastructure verte]</definedName>
    <definedName name="LST_Types_Organisation">TBL_Types_Organisation[Types d''organisation]</definedName>
    <definedName name="Marais_artificiel">'Arrière plan'!$Y$8:$Y$12</definedName>
    <definedName name="MRC">TBL_Index_MRC[Code géo]</definedName>
    <definedName name="Municipalité">TBL_Index_Municipalités[Code géo]</definedName>
    <definedName name="NOM_Autre">Identification!$I$26</definedName>
    <definedName name="NOM_Organisation">Identification!$C$26</definedName>
    <definedName name="Noue">'Arrière plan'!$Y$17:$Y$19</definedName>
    <definedName name="Régie">TBL_Index_Régie[Code géo]</definedName>
    <definedName name="Revêtement_perméable">'Arrière plan'!$Y$25:$Y$28</definedName>
    <definedName name="Type">TableCorrespondanceCatégorie[Type]</definedName>
    <definedName name="TYPE_ORGANISATION">Identification!$C$22</definedName>
    <definedName name="_xlnm.Print_Area" localSheetId="9">Aide!$B$18:$R$413</definedName>
    <definedName name="_xlnm.Print_Area" localSheetId="8">'Arrière plan'!$B$2:$Y$1216</definedName>
    <definedName name="_xlnm.Print_Area" localSheetId="5">Bilan!$B$17:$Q$93</definedName>
    <definedName name="_xlnm.Print_Area" localSheetId="4">Documentation!$B$8:$I$65</definedName>
    <definedName name="_xlnm.Print_Area" localSheetId="6">Extrant!$B$12:$M$40</definedName>
    <definedName name="_xlnm.Print_Area" localSheetId="1">Identification!$B$8:$O$69</definedName>
    <definedName name="_xlnm.Print_Area" localSheetId="3">Interventions!$B$8:$M$65</definedName>
    <definedName name="_xlnm.Print_Area" localSheetId="0">Introduction!$B$2:$P$134</definedName>
    <definedName name="_xlnm.Print_Area" localSheetId="2">Inventaire!$B$12:$AM$115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10" l="1"/>
  <c r="D9" i="17" l="1"/>
  <c r="E26" i="17" l="1"/>
  <c r="D27" i="17"/>
  <c r="C27" i="17"/>
  <c r="C26" i="17"/>
  <c r="D99" i="16"/>
  <c r="D100" i="16"/>
  <c r="E100" i="16" s="1"/>
  <c r="D98" i="16"/>
  <c r="H61" i="16"/>
  <c r="E64" i="16" s="1"/>
  <c r="G61" i="16"/>
  <c r="D50" i="16"/>
  <c r="O50" i="16" s="1"/>
  <c r="D49" i="16"/>
  <c r="N49" i="16" s="1"/>
  <c r="W14" i="16"/>
  <c r="AD33" i="7"/>
  <c r="AD34" i="7"/>
  <c r="AB30" i="7"/>
  <c r="AB29" i="7"/>
  <c r="AA30" i="7"/>
  <c r="AA29" i="7"/>
  <c r="AE16" i="7"/>
  <c r="AE15" i="7"/>
  <c r="AE14" i="7"/>
  <c r="AE12" i="7"/>
  <c r="AE13" i="7"/>
  <c r="AO17" i="5"/>
  <c r="P15" i="16"/>
  <c r="M14" i="16"/>
  <c r="F21" i="16"/>
  <c r="G21" i="16" s="1"/>
  <c r="E22" i="16"/>
  <c r="D21" i="16"/>
  <c r="I21" i="16" s="1"/>
  <c r="F26" i="17" s="1"/>
  <c r="D22" i="16"/>
  <c r="I22" i="16" s="1"/>
  <c r="F27" i="17" s="1"/>
  <c r="E98" i="16" l="1"/>
  <c r="E99" i="16"/>
  <c r="I99" i="16" s="1"/>
  <c r="J26" i="17" s="1"/>
  <c r="O49" i="16"/>
  <c r="Q49" i="16"/>
  <c r="R50" i="16"/>
  <c r="K100" i="16" s="1"/>
  <c r="R49" i="16"/>
  <c r="Q50" i="16"/>
  <c r="I49" i="16"/>
  <c r="J50" i="16"/>
  <c r="G100" i="16" s="1"/>
  <c r="P50" i="16"/>
  <c r="J100" i="16" s="1"/>
  <c r="P49" i="16"/>
  <c r="F50" i="16"/>
  <c r="L50" i="16"/>
  <c r="H100" i="16" s="1"/>
  <c r="G49" i="16"/>
  <c r="M49" i="16"/>
  <c r="J49" i="16"/>
  <c r="E49" i="16"/>
  <c r="K50" i="16"/>
  <c r="E50" i="16"/>
  <c r="K49" i="16"/>
  <c r="F49" i="16"/>
  <c r="L49" i="16"/>
  <c r="G50" i="16"/>
  <c r="M50" i="16"/>
  <c r="H50" i="16"/>
  <c r="F100" i="16" s="1"/>
  <c r="G27" i="17" s="1"/>
  <c r="N50" i="16"/>
  <c r="I100" i="16" s="1"/>
  <c r="H49" i="16"/>
  <c r="I50" i="16"/>
  <c r="F22" i="16"/>
  <c r="G22" i="16" s="1"/>
  <c r="E27" i="17" s="1"/>
  <c r="H22" i="16"/>
  <c r="H21" i="16"/>
  <c r="E21" i="16"/>
  <c r="D26" i="17" s="1"/>
  <c r="J99" i="16" l="1"/>
  <c r="K26" i="17" s="1"/>
  <c r="H99" i="16"/>
  <c r="I26" i="17" s="1"/>
  <c r="K99" i="16"/>
  <c r="L26" i="17" s="1"/>
  <c r="G99" i="16"/>
  <c r="H26" i="17" s="1"/>
  <c r="F99" i="16"/>
  <c r="L27" i="17"/>
  <c r="H27" i="17"/>
  <c r="J27" i="17"/>
  <c r="K27" i="17"/>
  <c r="I27" i="17"/>
  <c r="L100" i="16"/>
  <c r="M100" i="16" s="1"/>
  <c r="M27" i="17" s="1"/>
  <c r="L99" i="16" l="1"/>
  <c r="M99" i="16" s="1"/>
  <c r="M26" i="17" s="1"/>
  <c r="G26" i="17"/>
  <c r="E16" i="20"/>
  <c r="E17" i="20"/>
  <c r="E18" i="20"/>
  <c r="E19" i="20"/>
  <c r="E20" i="20"/>
  <c r="E21" i="20"/>
  <c r="E22" i="20"/>
  <c r="E23" i="20"/>
  <c r="E24" i="20"/>
  <c r="E25" i="20"/>
  <c r="E26" i="20"/>
  <c r="E27" i="20"/>
  <c r="E28" i="20"/>
  <c r="E29" i="20"/>
  <c r="E30" i="20"/>
  <c r="E31" i="20"/>
  <c r="E32" i="20"/>
  <c r="E33" i="20"/>
  <c r="E34" i="20"/>
  <c r="E35" i="20"/>
  <c r="E36" i="20"/>
  <c r="E37" i="20"/>
  <c r="E38" i="20"/>
  <c r="E39" i="20"/>
  <c r="E40" i="20"/>
  <c r="E41" i="20"/>
  <c r="E42" i="20"/>
  <c r="E43" i="20"/>
  <c r="E44" i="20"/>
  <c r="E45" i="20"/>
  <c r="E46" i="20"/>
  <c r="E47" i="20"/>
  <c r="E48" i="20"/>
  <c r="E49" i="20"/>
  <c r="E50" i="20"/>
  <c r="E51" i="20"/>
  <c r="E52" i="20"/>
  <c r="E53" i="20"/>
  <c r="E54" i="20"/>
  <c r="E55" i="20"/>
  <c r="E56" i="20"/>
  <c r="E57" i="20"/>
  <c r="E58" i="20"/>
  <c r="E59" i="20"/>
  <c r="E60" i="20"/>
  <c r="E61" i="20"/>
  <c r="E62" i="20"/>
  <c r="E63" i="20"/>
  <c r="E64" i="20"/>
  <c r="E15" i="20"/>
  <c r="D15" i="20"/>
  <c r="D16" i="20"/>
  <c r="D17" i="20"/>
  <c r="D18" i="20"/>
  <c r="D19" i="20"/>
  <c r="D20" i="20"/>
  <c r="D21" i="20"/>
  <c r="D22" i="20"/>
  <c r="D23" i="20"/>
  <c r="D24" i="20"/>
  <c r="D25" i="20"/>
  <c r="D26" i="20"/>
  <c r="D27" i="20"/>
  <c r="D28" i="20"/>
  <c r="D29" i="20"/>
  <c r="D30" i="20"/>
  <c r="D31" i="20"/>
  <c r="D32" i="20"/>
  <c r="D33" i="20"/>
  <c r="D34" i="20"/>
  <c r="D35" i="20"/>
  <c r="D36" i="20"/>
  <c r="D37" i="20"/>
  <c r="D38" i="20"/>
  <c r="D39" i="20"/>
  <c r="D40" i="20"/>
  <c r="D41" i="20"/>
  <c r="D42" i="20"/>
  <c r="D43" i="20"/>
  <c r="D44" i="20"/>
  <c r="D45" i="20"/>
  <c r="D46" i="20"/>
  <c r="D47" i="20"/>
  <c r="D48" i="20"/>
  <c r="D49" i="20"/>
  <c r="D50" i="20"/>
  <c r="D51" i="20"/>
  <c r="D52" i="20"/>
  <c r="D53" i="20"/>
  <c r="D54" i="20"/>
  <c r="D55" i="20"/>
  <c r="D56" i="20"/>
  <c r="D57" i="20"/>
  <c r="D58" i="20"/>
  <c r="D59" i="20"/>
  <c r="D60" i="20"/>
  <c r="D61" i="20"/>
  <c r="D62" i="20"/>
  <c r="D63" i="20"/>
  <c r="D64" i="20"/>
  <c r="E9" i="5"/>
  <c r="AD43" i="7"/>
  <c r="AD41" i="7"/>
  <c r="AD42" i="7"/>
  <c r="AD38" i="7"/>
  <c r="AD39" i="7"/>
  <c r="AD40" i="7"/>
  <c r="AD37" i="7"/>
  <c r="AD36" i="7"/>
  <c r="AD35" i="7"/>
  <c r="AD29" i="7"/>
  <c r="AD31" i="7"/>
  <c r="AD32" i="7"/>
  <c r="AD30" i="7"/>
  <c r="E32" i="16" l="1"/>
  <c r="E30" i="16"/>
  <c r="E29" i="16"/>
  <c r="E27" i="16"/>
  <c r="F18" i="16"/>
  <c r="G18" i="16" s="1"/>
  <c r="F29" i="16"/>
  <c r="F28" i="16"/>
  <c r="F19" i="16"/>
  <c r="G19" i="16" s="1"/>
  <c r="D30" i="16"/>
  <c r="D31" i="16"/>
  <c r="E31" i="16" s="1"/>
  <c r="D32" i="16"/>
  <c r="D28" i="16"/>
  <c r="E28" i="16" s="1"/>
  <c r="D29" i="16"/>
  <c r="D27" i="16"/>
  <c r="F27" i="16" s="1"/>
  <c r="D19" i="16"/>
  <c r="E19" i="16" s="1"/>
  <c r="D20" i="16"/>
  <c r="H20" i="16" s="1"/>
  <c r="D18" i="16"/>
  <c r="E18" i="16" s="1"/>
  <c r="E20" i="16"/>
  <c r="F39" i="16"/>
  <c r="H39" i="16"/>
  <c r="F20" i="16" l="1"/>
  <c r="G20" i="16" s="1"/>
  <c r="P13" i="16" a="1"/>
  <c r="S12" i="16" a="1"/>
  <c r="D23" i="17"/>
  <c r="AO16" i="5" l="1"/>
  <c r="S14" i="16" l="1"/>
  <c r="K74" i="16"/>
  <c r="Q75" i="16" s="1"/>
  <c r="I74" i="16"/>
  <c r="P75" i="16" s="1"/>
  <c r="G74" i="16"/>
  <c r="E39" i="17"/>
  <c r="D38" i="17"/>
  <c r="D37" i="17"/>
  <c r="E34" i="17"/>
  <c r="E23" i="17"/>
  <c r="D35" i="17"/>
  <c r="D33" i="17"/>
  <c r="E24" i="17"/>
  <c r="D25" i="17"/>
  <c r="H77" i="16" l="1"/>
  <c r="O76" i="16"/>
  <c r="O75" i="16"/>
  <c r="H80" i="16"/>
  <c r="H78" i="16"/>
  <c r="H79" i="16"/>
  <c r="H76" i="16"/>
  <c r="J79" i="16"/>
  <c r="J80" i="16"/>
  <c r="J78" i="16"/>
  <c r="P80" i="16"/>
  <c r="J76" i="16"/>
  <c r="J77" i="16"/>
  <c r="O80" i="16"/>
  <c r="C39" i="17"/>
  <c r="C38" i="17"/>
  <c r="C37" i="17"/>
  <c r="C35" i="17"/>
  <c r="C34" i="17"/>
  <c r="C33" i="17"/>
  <c r="C23" i="17"/>
  <c r="C25" i="17"/>
  <c r="C24" i="17"/>
  <c r="D112" i="16"/>
  <c r="D111" i="16"/>
  <c r="D110" i="16"/>
  <c r="D108" i="16"/>
  <c r="D107" i="16"/>
  <c r="E107" i="16" s="1"/>
  <c r="D106" i="16"/>
  <c r="D105" i="16"/>
  <c r="D104" i="16"/>
  <c r="D103" i="16"/>
  <c r="D102" i="16"/>
  <c r="D95" i="16"/>
  <c r="D94" i="16"/>
  <c r="D93" i="16"/>
  <c r="D92" i="16"/>
  <c r="D91" i="16"/>
  <c r="D90" i="16"/>
  <c r="D89" i="16"/>
  <c r="D97" i="16"/>
  <c r="D96" i="16"/>
  <c r="E96" i="16" s="1"/>
  <c r="AE26" i="7"/>
  <c r="AE21" i="7"/>
  <c r="AE20" i="7"/>
  <c r="AE19" i="7"/>
  <c r="AE18" i="7"/>
  <c r="AE17" i="7"/>
  <c r="AE11" i="7"/>
  <c r="AE10" i="7"/>
  <c r="AE9" i="7"/>
  <c r="AE8" i="7"/>
  <c r="AE7" i="7"/>
  <c r="AE6" i="7"/>
  <c r="AE5" i="7"/>
  <c r="AE24" i="7"/>
  <c r="AB38" i="7"/>
  <c r="AA37" i="7"/>
  <c r="AA35" i="7"/>
  <c r="AA26" i="7"/>
  <c r="AA40" i="7"/>
  <c r="E95" i="16" l="1"/>
  <c r="E93" i="16"/>
  <c r="E89" i="16"/>
  <c r="E111" i="16"/>
  <c r="E110" i="16"/>
  <c r="E112" i="16"/>
  <c r="E97" i="16"/>
  <c r="E108" i="16"/>
  <c r="E106" i="16"/>
  <c r="AA38" i="7"/>
  <c r="D55" i="16"/>
  <c r="G76" i="16"/>
  <c r="E11" i="16"/>
  <c r="G28" i="16"/>
  <c r="G32" i="16"/>
  <c r="D9" i="13"/>
  <c r="K81" i="16"/>
  <c r="K80" i="16"/>
  <c r="K79" i="16"/>
  <c r="K78" i="16"/>
  <c r="K77" i="16"/>
  <c r="K76" i="16"/>
  <c r="I81" i="16"/>
  <c r="I80" i="16"/>
  <c r="I79" i="16"/>
  <c r="I78" i="16"/>
  <c r="I77" i="16"/>
  <c r="I76" i="16"/>
  <c r="G81" i="16"/>
  <c r="G80" i="16"/>
  <c r="G79" i="16"/>
  <c r="G78" i="16"/>
  <c r="G77" i="16"/>
  <c r="D64" i="16"/>
  <c r="Q81" i="16"/>
  <c r="Q80" i="16"/>
  <c r="Q79" i="16"/>
  <c r="Q78" i="16"/>
  <c r="Q77" i="16"/>
  <c r="Q76" i="16"/>
  <c r="P81" i="16"/>
  <c r="P79" i="16"/>
  <c r="P78" i="16"/>
  <c r="P77" i="16"/>
  <c r="P76" i="16"/>
  <c r="O81" i="16"/>
  <c r="O79" i="16"/>
  <c r="O78" i="16"/>
  <c r="O77" i="16"/>
  <c r="L76" i="16"/>
  <c r="L80" i="16"/>
  <c r="L79" i="16"/>
  <c r="L81" i="16"/>
  <c r="J81" i="16"/>
  <c r="L78" i="16"/>
  <c r="L77" i="16"/>
  <c r="H81" i="16"/>
  <c r="G39" i="16"/>
  <c r="F89" i="16" l="1"/>
  <c r="E109" i="16" a="1"/>
  <c r="D16" i="17"/>
  <c r="H82" i="16"/>
  <c r="L82" i="16"/>
  <c r="J82" i="16"/>
  <c r="E103" i="16" l="1"/>
  <c r="E104" i="16"/>
  <c r="E105" i="16"/>
  <c r="E102" i="16"/>
  <c r="E90" i="16"/>
  <c r="E91" i="16"/>
  <c r="E92" i="16"/>
  <c r="E94" i="16"/>
  <c r="E101" i="16" l="1" a="1"/>
  <c r="E88" i="16" a="1"/>
  <c r="R40" i="16"/>
  <c r="R41" i="16"/>
  <c r="R42" i="16"/>
  <c r="R43" i="16"/>
  <c r="R44" i="16"/>
  <c r="R45" i="16"/>
  <c r="R51" i="16"/>
  <c r="K102" i="16" s="1"/>
  <c r="R52" i="16"/>
  <c r="R53" i="16"/>
  <c r="R54" i="16"/>
  <c r="R39" i="16"/>
  <c r="P39" i="16"/>
  <c r="Q40" i="16"/>
  <c r="Q41" i="16"/>
  <c r="Q42" i="16"/>
  <c r="Q43" i="16"/>
  <c r="Q44" i="16"/>
  <c r="Q45" i="16"/>
  <c r="Q51" i="16"/>
  <c r="Q52" i="16"/>
  <c r="Q53" i="16"/>
  <c r="Q54" i="16"/>
  <c r="Q39" i="16"/>
  <c r="O39" i="16"/>
  <c r="P40" i="16"/>
  <c r="P41" i="16"/>
  <c r="P42" i="16"/>
  <c r="P43" i="16"/>
  <c r="P44" i="16"/>
  <c r="P45" i="16"/>
  <c r="P51" i="16"/>
  <c r="P52" i="16"/>
  <c r="P53" i="16"/>
  <c r="P54" i="16"/>
  <c r="N39" i="16"/>
  <c r="O40" i="16"/>
  <c r="O41" i="16"/>
  <c r="O42" i="16"/>
  <c r="O43" i="16"/>
  <c r="O44" i="16"/>
  <c r="O45" i="16"/>
  <c r="O51" i="16"/>
  <c r="O52" i="16"/>
  <c r="O53" i="16"/>
  <c r="O54" i="16"/>
  <c r="M39" i="16"/>
  <c r="L40" i="16"/>
  <c r="L41" i="16"/>
  <c r="L42" i="16"/>
  <c r="L43" i="16"/>
  <c r="L44" i="16"/>
  <c r="L45" i="16"/>
  <c r="L51" i="16"/>
  <c r="H102" i="16" s="1"/>
  <c r="L52" i="16"/>
  <c r="L53" i="16"/>
  <c r="L54" i="16"/>
  <c r="L39" i="16"/>
  <c r="N40" i="16"/>
  <c r="N41" i="16"/>
  <c r="N42" i="16"/>
  <c r="N43" i="16"/>
  <c r="N44" i="16"/>
  <c r="N45" i="16"/>
  <c r="N51" i="16"/>
  <c r="I102" i="16" s="1"/>
  <c r="N52" i="16"/>
  <c r="N53" i="16"/>
  <c r="N54" i="16"/>
  <c r="M40" i="16"/>
  <c r="M41" i="16"/>
  <c r="M42" i="16"/>
  <c r="M43" i="16"/>
  <c r="M44" i="16"/>
  <c r="M45" i="16"/>
  <c r="M51" i="16"/>
  <c r="M52" i="16"/>
  <c r="M53" i="16"/>
  <c r="M54" i="16"/>
  <c r="K39" i="16"/>
  <c r="J39" i="16"/>
  <c r="K40" i="16"/>
  <c r="K41" i="16"/>
  <c r="K42" i="16"/>
  <c r="K43" i="16"/>
  <c r="K44" i="16"/>
  <c r="K45" i="16"/>
  <c r="K51" i="16"/>
  <c r="K52" i="16"/>
  <c r="K53" i="16"/>
  <c r="K54" i="16"/>
  <c r="I39" i="16"/>
  <c r="J40" i="16"/>
  <c r="J41" i="16"/>
  <c r="J42" i="16"/>
  <c r="J43" i="16"/>
  <c r="J44" i="16"/>
  <c r="J45" i="16"/>
  <c r="J51" i="16"/>
  <c r="G102" i="16" s="1"/>
  <c r="J52" i="16"/>
  <c r="J53" i="16"/>
  <c r="J54" i="16"/>
  <c r="I40" i="16"/>
  <c r="I41" i="16"/>
  <c r="I42" i="16"/>
  <c r="I43" i="16"/>
  <c r="I44" i="16"/>
  <c r="I45" i="16"/>
  <c r="I51" i="16"/>
  <c r="I52" i="16"/>
  <c r="I53" i="16"/>
  <c r="I54" i="16"/>
  <c r="H40" i="16"/>
  <c r="H41" i="16"/>
  <c r="H42" i="16"/>
  <c r="H43" i="16"/>
  <c r="H44" i="16"/>
  <c r="H45" i="16"/>
  <c r="F95" i="16" s="1"/>
  <c r="H51" i="16"/>
  <c r="H52" i="16"/>
  <c r="H53" i="16"/>
  <c r="F104" i="16" s="1"/>
  <c r="H54" i="16"/>
  <c r="G40" i="16"/>
  <c r="G41" i="16"/>
  <c r="G42" i="16"/>
  <c r="G43" i="16"/>
  <c r="G44" i="16"/>
  <c r="G45" i="16"/>
  <c r="G51" i="16"/>
  <c r="G52" i="16"/>
  <c r="G53" i="16"/>
  <c r="G54" i="16"/>
  <c r="H89" i="16" l="1"/>
  <c r="J102" i="16"/>
  <c r="K29" i="17" s="1"/>
  <c r="F90" i="16"/>
  <c r="F102" i="16"/>
  <c r="G29" i="17" s="1"/>
  <c r="J89" i="16"/>
  <c r="K16" i="17" s="1"/>
  <c r="G89" i="16"/>
  <c r="I89" i="16"/>
  <c r="K89" i="16"/>
  <c r="K104" i="16"/>
  <c r="L31" i="17" s="1"/>
  <c r="G91" i="16"/>
  <c r="H18" i="17" s="1"/>
  <c r="H105" i="16"/>
  <c r="I32" i="17" s="1"/>
  <c r="J103" i="16"/>
  <c r="K30" i="17" s="1"/>
  <c r="K103" i="16"/>
  <c r="G90" i="16"/>
  <c r="I105" i="16"/>
  <c r="J32" i="17" s="1"/>
  <c r="H104" i="16"/>
  <c r="I31" i="17" s="1"/>
  <c r="K105" i="16"/>
  <c r="L32" i="17" s="1"/>
  <c r="F94" i="16"/>
  <c r="G21" i="17" s="1"/>
  <c r="F93" i="16"/>
  <c r="G20" i="17" s="1"/>
  <c r="I104" i="16"/>
  <c r="J31" i="17" s="1"/>
  <c r="H103" i="16"/>
  <c r="I30" i="17" s="1"/>
  <c r="J95" i="16"/>
  <c r="K22" i="17" s="1"/>
  <c r="K95" i="16"/>
  <c r="L22" i="17" s="1"/>
  <c r="G92" i="16"/>
  <c r="H19" i="17" s="1"/>
  <c r="J104" i="16"/>
  <c r="K31" i="17" s="1"/>
  <c r="I103" i="16"/>
  <c r="J30" i="17" s="1"/>
  <c r="J94" i="16"/>
  <c r="K21" i="17" s="1"/>
  <c r="K94" i="16"/>
  <c r="L21" i="17" s="1"/>
  <c r="F92" i="16"/>
  <c r="G19" i="17" s="1"/>
  <c r="F91" i="16"/>
  <c r="G105" i="16"/>
  <c r="H32" i="17" s="1"/>
  <c r="H95" i="16"/>
  <c r="I22" i="17" s="1"/>
  <c r="J93" i="16"/>
  <c r="K20" i="17" s="1"/>
  <c r="K93" i="16"/>
  <c r="L20" i="17" s="1"/>
  <c r="I90" i="16"/>
  <c r="J17" i="17" s="1"/>
  <c r="I95" i="16"/>
  <c r="J22" i="17" s="1"/>
  <c r="G103" i="16"/>
  <c r="H30" i="17" s="1"/>
  <c r="I94" i="16"/>
  <c r="J21" i="17" s="1"/>
  <c r="H93" i="16"/>
  <c r="I20" i="17" s="1"/>
  <c r="J91" i="16"/>
  <c r="K18" i="17" s="1"/>
  <c r="K91" i="16"/>
  <c r="L18" i="17" s="1"/>
  <c r="G93" i="16"/>
  <c r="H20" i="17" s="1"/>
  <c r="J105" i="16"/>
  <c r="K32" i="17" s="1"/>
  <c r="G104" i="16"/>
  <c r="H31" i="17" s="1"/>
  <c r="H94" i="16"/>
  <c r="I21" i="17" s="1"/>
  <c r="K92" i="16"/>
  <c r="L19" i="17" s="1"/>
  <c r="I93" i="16"/>
  <c r="J20" i="17" s="1"/>
  <c r="H92" i="16"/>
  <c r="I19" i="17" s="1"/>
  <c r="J90" i="16"/>
  <c r="K17" i="17" s="1"/>
  <c r="K90" i="16"/>
  <c r="L17" i="17" s="1"/>
  <c r="F103" i="16"/>
  <c r="G30" i="17" s="1"/>
  <c r="J92" i="16"/>
  <c r="K19" i="17" s="1"/>
  <c r="F105" i="16"/>
  <c r="G32" i="17" s="1"/>
  <c r="G95" i="16"/>
  <c r="H22" i="17" s="1"/>
  <c r="I92" i="16"/>
  <c r="J19" i="17" s="1"/>
  <c r="H91" i="16"/>
  <c r="I18" i="17" s="1"/>
  <c r="G94" i="16"/>
  <c r="H21" i="17" s="1"/>
  <c r="I91" i="16"/>
  <c r="J18" i="17" s="1"/>
  <c r="H90" i="16"/>
  <c r="I17" i="17" s="1"/>
  <c r="G16" i="17"/>
  <c r="I16" i="17"/>
  <c r="I29" i="17"/>
  <c r="G31" i="17"/>
  <c r="H29" i="17"/>
  <c r="L29" i="17"/>
  <c r="J29" i="17"/>
  <c r="R61" i="16"/>
  <c r="E69" i="16" s="1"/>
  <c r="C69" i="16" s="1"/>
  <c r="P61" i="16"/>
  <c r="E68" i="16" s="1"/>
  <c r="C68" i="16" s="1"/>
  <c r="N61" i="16"/>
  <c r="E67" i="16" s="1"/>
  <c r="C67" i="16" s="1"/>
  <c r="L61" i="16"/>
  <c r="E66" i="16" s="1"/>
  <c r="C66" i="16" s="1"/>
  <c r="J61" i="16"/>
  <c r="E65" i="16" s="1"/>
  <c r="C64" i="16"/>
  <c r="Q61" i="16"/>
  <c r="D69" i="16" s="1"/>
  <c r="O61" i="16"/>
  <c r="D68" i="16" s="1"/>
  <c r="M61" i="16"/>
  <c r="D67" i="16" s="1"/>
  <c r="K61" i="16"/>
  <c r="D66" i="16" s="1"/>
  <c r="I61" i="16"/>
  <c r="D65" i="16" s="1"/>
  <c r="F32" i="16"/>
  <c r="H25" i="16"/>
  <c r="H23" i="16"/>
  <c r="H24" i="16"/>
  <c r="H26" i="16"/>
  <c r="H12" i="16"/>
  <c r="H13" i="16"/>
  <c r="H14" i="16"/>
  <c r="H15" i="16"/>
  <c r="H16" i="16"/>
  <c r="H17" i="16"/>
  <c r="H11" i="16"/>
  <c r="E12" i="16"/>
  <c r="E13" i="16"/>
  <c r="D18" i="17" s="1"/>
  <c r="E14" i="16"/>
  <c r="D19" i="17" s="1"/>
  <c r="F17" i="16"/>
  <c r="F16" i="16"/>
  <c r="F15" i="16"/>
  <c r="J23" i="13"/>
  <c r="J21" i="13"/>
  <c r="AB40" i="7"/>
  <c r="AB39" i="7"/>
  <c r="AB37" i="7"/>
  <c r="AB36" i="7"/>
  <c r="AB35" i="7"/>
  <c r="AB26" i="7"/>
  <c r="AP16" i="5" s="1"/>
  <c r="AB28" i="7"/>
  <c r="AB27" i="7"/>
  <c r="AO18" i="5"/>
  <c r="AO19" i="5"/>
  <c r="AO20" i="5"/>
  <c r="AO21" i="5"/>
  <c r="AO22" i="5"/>
  <c r="AO23" i="5"/>
  <c r="AO24" i="5"/>
  <c r="AO25" i="5"/>
  <c r="AO26" i="5"/>
  <c r="AO27" i="5"/>
  <c r="AO28" i="5"/>
  <c r="AO29" i="5"/>
  <c r="AO30" i="5"/>
  <c r="AO31" i="5"/>
  <c r="AO32" i="5"/>
  <c r="AO33" i="5"/>
  <c r="AO34" i="5"/>
  <c r="AO35" i="5"/>
  <c r="AO36" i="5"/>
  <c r="AO37" i="5"/>
  <c r="AO38" i="5"/>
  <c r="AO39" i="5"/>
  <c r="AO40" i="5"/>
  <c r="AO41" i="5"/>
  <c r="AO42" i="5"/>
  <c r="AO43" i="5"/>
  <c r="AO44" i="5"/>
  <c r="AO45" i="5"/>
  <c r="AO46" i="5"/>
  <c r="AO47" i="5"/>
  <c r="AO48" i="5"/>
  <c r="AO49" i="5"/>
  <c r="AO50" i="5"/>
  <c r="AO51" i="5"/>
  <c r="AO52" i="5"/>
  <c r="AO53" i="5"/>
  <c r="AO54" i="5"/>
  <c r="AO55" i="5"/>
  <c r="AO56" i="5"/>
  <c r="AO57" i="5"/>
  <c r="AO58" i="5"/>
  <c r="AO59" i="5"/>
  <c r="AO60" i="5"/>
  <c r="AO61" i="5"/>
  <c r="AO62" i="5"/>
  <c r="AO63" i="5"/>
  <c r="AO64" i="5"/>
  <c r="AO65" i="5"/>
  <c r="AO66" i="5"/>
  <c r="AO67" i="5"/>
  <c r="AO68" i="5"/>
  <c r="AO69" i="5"/>
  <c r="AO70" i="5"/>
  <c r="AO71" i="5"/>
  <c r="AO72" i="5"/>
  <c r="AO73" i="5"/>
  <c r="AO74" i="5"/>
  <c r="AO75" i="5"/>
  <c r="AO76" i="5"/>
  <c r="AO77" i="5"/>
  <c r="AO78" i="5"/>
  <c r="AO79" i="5"/>
  <c r="AO80" i="5"/>
  <c r="AO81" i="5"/>
  <c r="AO82" i="5"/>
  <c r="AO83" i="5"/>
  <c r="AO84" i="5"/>
  <c r="AO85" i="5"/>
  <c r="AO86" i="5"/>
  <c r="AO87" i="5"/>
  <c r="AO88" i="5"/>
  <c r="AO89" i="5"/>
  <c r="AO90" i="5"/>
  <c r="AO91" i="5"/>
  <c r="AO92" i="5"/>
  <c r="AO93" i="5"/>
  <c r="AO94" i="5"/>
  <c r="AO95" i="5"/>
  <c r="AO96" i="5"/>
  <c r="AO97" i="5"/>
  <c r="AO98" i="5"/>
  <c r="AO99" i="5"/>
  <c r="AO100" i="5"/>
  <c r="AO101" i="5"/>
  <c r="AO102" i="5"/>
  <c r="AO103" i="5"/>
  <c r="AO104" i="5"/>
  <c r="AO105" i="5"/>
  <c r="AO106" i="5"/>
  <c r="AO107" i="5"/>
  <c r="AO108" i="5"/>
  <c r="AO109" i="5"/>
  <c r="AO110" i="5"/>
  <c r="AO111" i="5"/>
  <c r="AO112" i="5"/>
  <c r="AO113" i="5"/>
  <c r="AO114" i="5"/>
  <c r="AO115" i="5"/>
  <c r="AA27" i="7"/>
  <c r="AA39" i="7"/>
  <c r="AA36" i="7"/>
  <c r="AA28" i="7"/>
  <c r="AE25" i="7"/>
  <c r="AE23" i="7"/>
  <c r="AE22" i="7"/>
  <c r="D60" i="16"/>
  <c r="D59" i="16"/>
  <c r="D58" i="16"/>
  <c r="E39" i="16"/>
  <c r="D57" i="16"/>
  <c r="D56" i="16"/>
  <c r="H32" i="16"/>
  <c r="I28" i="16"/>
  <c r="F34" i="17" s="1"/>
  <c r="D48" i="16"/>
  <c r="D47" i="16"/>
  <c r="D46" i="16"/>
  <c r="D24" i="17"/>
  <c r="F40" i="16"/>
  <c r="F41" i="16"/>
  <c r="F42" i="16"/>
  <c r="F43" i="16"/>
  <c r="F44" i="16"/>
  <c r="F45" i="16"/>
  <c r="F51" i="16"/>
  <c r="F52" i="16"/>
  <c r="F53" i="16"/>
  <c r="F54" i="16"/>
  <c r="I12" i="16"/>
  <c r="F17" i="17" s="1"/>
  <c r="I13" i="16"/>
  <c r="F18" i="17" s="1"/>
  <c r="I14" i="16"/>
  <c r="F19" i="17" s="1"/>
  <c r="I15" i="16"/>
  <c r="F20" i="17" s="1"/>
  <c r="I16" i="16"/>
  <c r="F21" i="17" s="1"/>
  <c r="I17" i="16"/>
  <c r="F22" i="17" s="1"/>
  <c r="I23" i="16"/>
  <c r="I24" i="16"/>
  <c r="F30" i="17" s="1"/>
  <c r="I25" i="16"/>
  <c r="F31" i="17" s="1"/>
  <c r="I26" i="16"/>
  <c r="F32" i="17" s="1"/>
  <c r="I11" i="16"/>
  <c r="E54" i="16"/>
  <c r="E53" i="16"/>
  <c r="E52" i="16"/>
  <c r="E51" i="16"/>
  <c r="E45" i="16"/>
  <c r="E44" i="16"/>
  <c r="E43" i="16"/>
  <c r="E42" i="16"/>
  <c r="E41" i="16"/>
  <c r="E40" i="16"/>
  <c r="G17" i="16" l="1"/>
  <c r="E22" i="17" s="1"/>
  <c r="G15" i="16"/>
  <c r="E20" i="17" s="1"/>
  <c r="G16" i="16"/>
  <c r="E21" i="17" s="1"/>
  <c r="J16" i="17"/>
  <c r="L16" i="17"/>
  <c r="H16" i="17"/>
  <c r="L89" i="16"/>
  <c r="M89" i="16" s="1"/>
  <c r="M16" i="17" s="1"/>
  <c r="L102" i="16"/>
  <c r="M102" i="16" s="1"/>
  <c r="M29" i="17" s="1"/>
  <c r="C65" i="16"/>
  <c r="E70" i="16"/>
  <c r="F64" i="16" s="1"/>
  <c r="S11" i="16" a="1"/>
  <c r="P11" i="16" a="1"/>
  <c r="F16" i="17"/>
  <c r="F19" i="13"/>
  <c r="L93" i="16"/>
  <c r="M93" i="16" s="1"/>
  <c r="M20" i="17" s="1"/>
  <c r="D34" i="17"/>
  <c r="F29" i="17"/>
  <c r="D17" i="17"/>
  <c r="D15" i="17" s="1"/>
  <c r="L94" i="16"/>
  <c r="M94" i="16" s="1"/>
  <c r="M21" i="17" s="1"/>
  <c r="L105" i="16"/>
  <c r="M105" i="16" s="1"/>
  <c r="M32" i="17" s="1"/>
  <c r="L91" i="16"/>
  <c r="M91" i="16" s="1"/>
  <c r="M18" i="17" s="1"/>
  <c r="L104" i="16"/>
  <c r="M104" i="16" s="1"/>
  <c r="M31" i="17" s="1"/>
  <c r="G18" i="17"/>
  <c r="H17" i="17"/>
  <c r="L92" i="16"/>
  <c r="M92" i="16" s="1"/>
  <c r="M19" i="17" s="1"/>
  <c r="L103" i="16"/>
  <c r="M103" i="16" s="1"/>
  <c r="M30" i="17" s="1"/>
  <c r="L30" i="17"/>
  <c r="I18" i="16"/>
  <c r="F23" i="17" s="1"/>
  <c r="L95" i="16"/>
  <c r="M95" i="16" s="1"/>
  <c r="M22" i="17" s="1"/>
  <c r="G22" i="17"/>
  <c r="H46" i="16"/>
  <c r="F46" i="16"/>
  <c r="D39" i="17"/>
  <c r="D36" i="17" s="1"/>
  <c r="I29" i="16"/>
  <c r="F35" i="17" s="1"/>
  <c r="G29" i="16"/>
  <c r="E35" i="17" s="1"/>
  <c r="I31" i="16"/>
  <c r="F38" i="17" s="1"/>
  <c r="G31" i="16"/>
  <c r="E38" i="17" s="1"/>
  <c r="F31" i="16"/>
  <c r="I30" i="16"/>
  <c r="G30" i="16"/>
  <c r="E37" i="17" s="1"/>
  <c r="I27" i="16"/>
  <c r="F33" i="17" s="1"/>
  <c r="G27" i="16"/>
  <c r="E33" i="17" s="1"/>
  <c r="AN33" i="5"/>
  <c r="AN18" i="5"/>
  <c r="AP107" i="5"/>
  <c r="AP106" i="5"/>
  <c r="AP41" i="5"/>
  <c r="AN32" i="5"/>
  <c r="AN21" i="5"/>
  <c r="AN19" i="5"/>
  <c r="AN17" i="5"/>
  <c r="AN20" i="5"/>
  <c r="I20" i="16"/>
  <c r="F25" i="17" s="1"/>
  <c r="E25" i="17"/>
  <c r="I19" i="16"/>
  <c r="F24" i="17" s="1"/>
  <c r="AN16" i="5"/>
  <c r="AN25" i="5"/>
  <c r="AN36" i="5"/>
  <c r="AN34" i="5"/>
  <c r="AP34" i="5"/>
  <c r="AP33" i="5"/>
  <c r="AP32" i="5"/>
  <c r="AP20" i="5"/>
  <c r="AP22" i="5"/>
  <c r="AP21" i="5"/>
  <c r="AP19" i="5"/>
  <c r="AN28" i="5"/>
  <c r="AP18" i="5"/>
  <c r="AN27" i="5"/>
  <c r="AP17" i="5"/>
  <c r="AN23" i="5"/>
  <c r="AN22" i="5"/>
  <c r="G17" i="17"/>
  <c r="AN35" i="5"/>
  <c r="AN24" i="5"/>
  <c r="AP80" i="5"/>
  <c r="AP81" i="5"/>
  <c r="AP24" i="5"/>
  <c r="AP68" i="5"/>
  <c r="AP67" i="5"/>
  <c r="AP94" i="5"/>
  <c r="AP93" i="5"/>
  <c r="AN45" i="5"/>
  <c r="AP55" i="5"/>
  <c r="AP54" i="5"/>
  <c r="AP23" i="5"/>
  <c r="AP25" i="5"/>
  <c r="AP26" i="5"/>
  <c r="AP42" i="5"/>
  <c r="AN26" i="5"/>
  <c r="AP105" i="5"/>
  <c r="AP92" i="5"/>
  <c r="AP79" i="5"/>
  <c r="AP66" i="5"/>
  <c r="AP53" i="5"/>
  <c r="AP40" i="5"/>
  <c r="AP29" i="5"/>
  <c r="AP104" i="5"/>
  <c r="AP91" i="5"/>
  <c r="AP78" i="5"/>
  <c r="AP65" i="5"/>
  <c r="AP52" i="5"/>
  <c r="AP37" i="5"/>
  <c r="AP103" i="5"/>
  <c r="AP90" i="5"/>
  <c r="AP77" i="5"/>
  <c r="AP64" i="5"/>
  <c r="AP51" i="5"/>
  <c r="AP36" i="5"/>
  <c r="AP115" i="5"/>
  <c r="AP102" i="5"/>
  <c r="AP89" i="5"/>
  <c r="AP76" i="5"/>
  <c r="AP63" i="5"/>
  <c r="AP50" i="5"/>
  <c r="AP35" i="5"/>
  <c r="AP114" i="5"/>
  <c r="AP101" i="5"/>
  <c r="AP88" i="5"/>
  <c r="AP75" i="5"/>
  <c r="AP62" i="5"/>
  <c r="AP49" i="5"/>
  <c r="AP48" i="5"/>
  <c r="AP113" i="5"/>
  <c r="AP100" i="5"/>
  <c r="AP87" i="5"/>
  <c r="AP74" i="5"/>
  <c r="AP61" i="5"/>
  <c r="AP47" i="5"/>
  <c r="AP39" i="5"/>
  <c r="AP30" i="5"/>
  <c r="AP112" i="5"/>
  <c r="AP99" i="5"/>
  <c r="AP86" i="5"/>
  <c r="AP73" i="5"/>
  <c r="AP59" i="5"/>
  <c r="AP46" i="5"/>
  <c r="AP111" i="5"/>
  <c r="AP98" i="5"/>
  <c r="AP85" i="5"/>
  <c r="AP71" i="5"/>
  <c r="AP58" i="5"/>
  <c r="AP45" i="5"/>
  <c r="AP28" i="5"/>
  <c r="AP110" i="5"/>
  <c r="AP97" i="5"/>
  <c r="AP83" i="5"/>
  <c r="AP70" i="5"/>
  <c r="AP57" i="5"/>
  <c r="AP44" i="5"/>
  <c r="AP27" i="5"/>
  <c r="AP109" i="5"/>
  <c r="AP95" i="5"/>
  <c r="AP82" i="5"/>
  <c r="AP69" i="5"/>
  <c r="AP56" i="5"/>
  <c r="AP43" i="5"/>
  <c r="L90" i="16"/>
  <c r="AP31" i="5"/>
  <c r="AN92" i="5"/>
  <c r="AN80" i="5"/>
  <c r="AN68" i="5"/>
  <c r="AN56" i="5"/>
  <c r="AN44" i="5"/>
  <c r="AN67" i="5"/>
  <c r="AN99" i="5"/>
  <c r="AN75" i="5"/>
  <c r="AN51" i="5"/>
  <c r="AN86" i="5"/>
  <c r="AN73" i="5"/>
  <c r="AN61" i="5"/>
  <c r="AN49" i="5"/>
  <c r="AN37" i="5"/>
  <c r="AN104" i="5"/>
  <c r="AN115" i="5"/>
  <c r="AN103" i="5"/>
  <c r="AN91" i="5"/>
  <c r="AN79" i="5"/>
  <c r="AN55" i="5"/>
  <c r="AN43" i="5"/>
  <c r="AN114" i="5"/>
  <c r="AN102" i="5"/>
  <c r="AN90" i="5"/>
  <c r="AN78" i="5"/>
  <c r="AN66" i="5"/>
  <c r="AN54" i="5"/>
  <c r="AN42" i="5"/>
  <c r="AN113" i="5"/>
  <c r="AN89" i="5"/>
  <c r="AN65" i="5"/>
  <c r="AN41" i="5"/>
  <c r="AN112" i="5"/>
  <c r="AN88" i="5"/>
  <c r="AN64" i="5"/>
  <c r="AN40" i="5"/>
  <c r="AN111" i="5"/>
  <c r="AN87" i="5"/>
  <c r="AN63" i="5"/>
  <c r="AN110" i="5"/>
  <c r="AN98" i="5"/>
  <c r="AN74" i="5"/>
  <c r="AN62" i="5"/>
  <c r="AN38" i="5"/>
  <c r="AN96" i="5"/>
  <c r="AN107" i="5"/>
  <c r="AN95" i="5"/>
  <c r="AN83" i="5"/>
  <c r="AN71" i="5"/>
  <c r="AN59" i="5"/>
  <c r="AN47" i="5"/>
  <c r="AN31" i="5"/>
  <c r="AN30" i="5"/>
  <c r="AN101" i="5"/>
  <c r="AN77" i="5"/>
  <c r="AN53" i="5"/>
  <c r="AN29" i="5"/>
  <c r="AN100" i="5"/>
  <c r="AN76" i="5"/>
  <c r="AN52" i="5"/>
  <c r="AN39" i="5"/>
  <c r="AN50" i="5"/>
  <c r="AN109" i="5"/>
  <c r="AN97" i="5"/>
  <c r="AN85" i="5"/>
  <c r="AN108" i="5"/>
  <c r="AN84" i="5"/>
  <c r="AN72" i="5"/>
  <c r="AN60" i="5"/>
  <c r="AN48" i="5"/>
  <c r="AN106" i="5"/>
  <c r="AN94" i="5"/>
  <c r="AN82" i="5"/>
  <c r="AN70" i="5"/>
  <c r="AN58" i="5"/>
  <c r="AN46" i="5"/>
  <c r="AN105" i="5"/>
  <c r="AN93" i="5"/>
  <c r="AN81" i="5"/>
  <c r="AN69" i="5"/>
  <c r="AN57" i="5"/>
  <c r="E46" i="16"/>
  <c r="L46" i="16"/>
  <c r="O46" i="16"/>
  <c r="I46" i="16"/>
  <c r="J46" i="16"/>
  <c r="Q46" i="16"/>
  <c r="R46" i="16"/>
  <c r="K46" i="16"/>
  <c r="M46" i="16"/>
  <c r="G46" i="16"/>
  <c r="P46" i="16"/>
  <c r="N46" i="16"/>
  <c r="F48" i="16"/>
  <c r="N48" i="16"/>
  <c r="I98" i="16" s="1"/>
  <c r="J25" i="17" s="1"/>
  <c r="G48" i="16"/>
  <c r="R48" i="16"/>
  <c r="K98" i="16" s="1"/>
  <c r="L25" i="17" s="1"/>
  <c r="Q48" i="16"/>
  <c r="K48" i="16"/>
  <c r="L48" i="16"/>
  <c r="H98" i="16" s="1"/>
  <c r="I25" i="17" s="1"/>
  <c r="M48" i="16"/>
  <c r="H48" i="16"/>
  <c r="I48" i="16"/>
  <c r="P48" i="16"/>
  <c r="J98" i="16" s="1"/>
  <c r="K25" i="17" s="1"/>
  <c r="J48" i="16"/>
  <c r="G98" i="16" s="1"/>
  <c r="H25" i="17" s="1"/>
  <c r="O48" i="16"/>
  <c r="H19" i="16"/>
  <c r="H18" i="16"/>
  <c r="F60" i="16"/>
  <c r="N60" i="16"/>
  <c r="I112" i="16" s="1"/>
  <c r="J39" i="17" s="1"/>
  <c r="G60" i="16"/>
  <c r="Q60" i="16"/>
  <c r="K60" i="16"/>
  <c r="L60" i="16"/>
  <c r="H112" i="16" s="1"/>
  <c r="I39" i="17" s="1"/>
  <c r="H60" i="16"/>
  <c r="F112" i="16" s="1"/>
  <c r="G39" i="17" s="1"/>
  <c r="I60" i="16"/>
  <c r="M60" i="16"/>
  <c r="P60" i="16"/>
  <c r="J112" i="16" s="1"/>
  <c r="K39" i="17" s="1"/>
  <c r="J60" i="16"/>
  <c r="G112" i="16" s="1"/>
  <c r="H39" i="17" s="1"/>
  <c r="O60" i="16"/>
  <c r="R60" i="16"/>
  <c r="K112" i="16" s="1"/>
  <c r="L39" i="17" s="1"/>
  <c r="F30" i="16"/>
  <c r="F47" i="16"/>
  <c r="G47" i="16"/>
  <c r="L47" i="16"/>
  <c r="H97" i="16" s="1"/>
  <c r="R47" i="16"/>
  <c r="K97" i="16" s="1"/>
  <c r="L24" i="17" s="1"/>
  <c r="M47" i="16"/>
  <c r="H47" i="16"/>
  <c r="F97" i="16" s="1"/>
  <c r="G24" i="17" s="1"/>
  <c r="J47" i="16"/>
  <c r="G97" i="16" s="1"/>
  <c r="H24" i="17" s="1"/>
  <c r="O47" i="16"/>
  <c r="I47" i="16"/>
  <c r="P47" i="16"/>
  <c r="J97" i="16" s="1"/>
  <c r="K24" i="17" s="1"/>
  <c r="Q47" i="16"/>
  <c r="K47" i="16"/>
  <c r="N47" i="16"/>
  <c r="I97" i="16" s="1"/>
  <c r="J24" i="17" s="1"/>
  <c r="E58" i="16"/>
  <c r="L58" i="16"/>
  <c r="H110" i="16" s="1"/>
  <c r="H58" i="16"/>
  <c r="R58" i="16"/>
  <c r="K58" i="16"/>
  <c r="M58" i="16"/>
  <c r="O58" i="16"/>
  <c r="I58" i="16"/>
  <c r="Q58" i="16"/>
  <c r="N58" i="16"/>
  <c r="I110" i="16" s="1"/>
  <c r="J37" i="17" s="1"/>
  <c r="G58" i="16"/>
  <c r="P58" i="16"/>
  <c r="J110" i="16" s="1"/>
  <c r="J58" i="16"/>
  <c r="E59" i="16"/>
  <c r="H59" i="16"/>
  <c r="F111" i="16" s="1"/>
  <c r="G38" i="17" s="1"/>
  <c r="L59" i="16"/>
  <c r="H111" i="16" s="1"/>
  <c r="I38" i="17" s="1"/>
  <c r="R59" i="16"/>
  <c r="K111" i="16" s="1"/>
  <c r="L38" i="17" s="1"/>
  <c r="M59" i="16"/>
  <c r="O59" i="16"/>
  <c r="I59" i="16"/>
  <c r="P59" i="16"/>
  <c r="J111" i="16" s="1"/>
  <c r="K38" i="17" s="1"/>
  <c r="Q59" i="16"/>
  <c r="K59" i="16"/>
  <c r="N59" i="16"/>
  <c r="I111" i="16" s="1"/>
  <c r="G59" i="16"/>
  <c r="J59" i="16"/>
  <c r="G111" i="16" s="1"/>
  <c r="H38" i="17" s="1"/>
  <c r="H27" i="16"/>
  <c r="F56" i="16"/>
  <c r="I56" i="16"/>
  <c r="G56" i="16"/>
  <c r="P56" i="16"/>
  <c r="J107" i="16" s="1"/>
  <c r="K34" i="17" s="1"/>
  <c r="J56" i="16"/>
  <c r="G107" i="16" s="1"/>
  <c r="H34" i="17" s="1"/>
  <c r="N56" i="16"/>
  <c r="I107" i="16" s="1"/>
  <c r="J34" i="17" s="1"/>
  <c r="Q56" i="16"/>
  <c r="L56" i="16"/>
  <c r="H107" i="16" s="1"/>
  <c r="I34" i="17" s="1"/>
  <c r="R56" i="16"/>
  <c r="K107" i="16" s="1"/>
  <c r="L34" i="17" s="1"/>
  <c r="K56" i="16"/>
  <c r="H56" i="16"/>
  <c r="F107" i="16" s="1"/>
  <c r="G34" i="17" s="1"/>
  <c r="O56" i="16"/>
  <c r="M56" i="16"/>
  <c r="E57" i="16"/>
  <c r="O57" i="16"/>
  <c r="I57" i="16"/>
  <c r="H57" i="16"/>
  <c r="F108" i="16" s="1"/>
  <c r="G35" i="17" s="1"/>
  <c r="N57" i="16"/>
  <c r="I108" i="16" s="1"/>
  <c r="J35" i="17" s="1"/>
  <c r="G57" i="16"/>
  <c r="P57" i="16"/>
  <c r="J108" i="16" s="1"/>
  <c r="J57" i="16"/>
  <c r="G108" i="16" s="1"/>
  <c r="H35" i="17" s="1"/>
  <c r="Q57" i="16"/>
  <c r="M57" i="16"/>
  <c r="L57" i="16"/>
  <c r="H108" i="16" s="1"/>
  <c r="I35" i="17" s="1"/>
  <c r="R57" i="16"/>
  <c r="K108" i="16" s="1"/>
  <c r="L35" i="17" s="1"/>
  <c r="K57" i="16"/>
  <c r="E55" i="16"/>
  <c r="P55" i="16"/>
  <c r="J55" i="16"/>
  <c r="G106" i="16" s="1"/>
  <c r="H33" i="17" s="1"/>
  <c r="O55" i="16"/>
  <c r="I55" i="16"/>
  <c r="Q55" i="16"/>
  <c r="N55" i="16"/>
  <c r="I106" i="16" s="1"/>
  <c r="J33" i="17" s="1"/>
  <c r="G55" i="16"/>
  <c r="R55" i="16"/>
  <c r="K106" i="16" s="1"/>
  <c r="L33" i="17" s="1"/>
  <c r="K55" i="16"/>
  <c r="H55" i="16"/>
  <c r="M55" i="16"/>
  <c r="L55" i="16"/>
  <c r="H106" i="16" s="1"/>
  <c r="I33" i="17" s="1"/>
  <c r="H31" i="16"/>
  <c r="H30" i="16"/>
  <c r="H29" i="16"/>
  <c r="H28" i="16"/>
  <c r="AP38" i="5"/>
  <c r="AP108" i="5"/>
  <c r="AP96" i="5"/>
  <c r="AP84" i="5"/>
  <c r="AP72" i="5"/>
  <c r="AP60" i="5"/>
  <c r="E60" i="16"/>
  <c r="F57" i="16"/>
  <c r="F55" i="16"/>
  <c r="E56" i="16"/>
  <c r="E48" i="16"/>
  <c r="E47" i="16"/>
  <c r="F59" i="16"/>
  <c r="F58" i="16"/>
  <c r="E15" i="17" l="1"/>
  <c r="K69" i="16"/>
  <c r="F98" i="16"/>
  <c r="G25" i="17" s="1"/>
  <c r="M65" i="16"/>
  <c r="K66" i="16"/>
  <c r="I66" i="16"/>
  <c r="F15" i="17"/>
  <c r="I69" i="16"/>
  <c r="I68" i="16"/>
  <c r="K67" i="16"/>
  <c r="K70" i="16"/>
  <c r="S13" i="16" a="1"/>
  <c r="G96" i="16"/>
  <c r="S66" i="16"/>
  <c r="J66" i="16"/>
  <c r="H96" i="16"/>
  <c r="S67" i="16"/>
  <c r="J67" i="16"/>
  <c r="M69" i="16"/>
  <c r="I96" i="16"/>
  <c r="J68" i="16"/>
  <c r="S68" i="16"/>
  <c r="F96" i="16"/>
  <c r="J65" i="16"/>
  <c r="S65" i="16"/>
  <c r="J106" i="16"/>
  <c r="K33" i="17" s="1"/>
  <c r="T69" i="16"/>
  <c r="K68" i="16"/>
  <c r="J96" i="16"/>
  <c r="J69" i="16"/>
  <c r="S69" i="16"/>
  <c r="F106" i="16"/>
  <c r="G33" i="17" s="1"/>
  <c r="L65" i="16"/>
  <c r="T65" i="16"/>
  <c r="K110" i="16"/>
  <c r="L37" i="17" s="1"/>
  <c r="N70" i="16"/>
  <c r="I65" i="16"/>
  <c r="F110" i="16"/>
  <c r="G37" i="17" s="1"/>
  <c r="U65" i="16"/>
  <c r="I67" i="16"/>
  <c r="K65" i="16"/>
  <c r="G110" i="16"/>
  <c r="H37" i="17" s="1"/>
  <c r="N66" i="16"/>
  <c r="K96" i="16"/>
  <c r="J70" i="16"/>
  <c r="S70" i="16"/>
  <c r="I70" i="16"/>
  <c r="W11" i="16" a="1"/>
  <c r="W12" i="16" a="1"/>
  <c r="S15" i="16"/>
  <c r="M11" i="16"/>
  <c r="F37" i="17"/>
  <c r="E28" i="17"/>
  <c r="F28" i="17"/>
  <c r="E36" i="17"/>
  <c r="J109" i="16" a="1"/>
  <c r="K37" i="17"/>
  <c r="K35" i="17"/>
  <c r="I109" i="16" a="1"/>
  <c r="J38" i="17"/>
  <c r="I101" i="16" a="1"/>
  <c r="H101" i="16" a="1"/>
  <c r="G101" i="16" a="1"/>
  <c r="K101" i="16" a="1"/>
  <c r="M90" i="16"/>
  <c r="M17" i="17" s="1"/>
  <c r="I37" i="17"/>
  <c r="H109" i="16" a="1"/>
  <c r="I24" i="17"/>
  <c r="L108" i="16"/>
  <c r="M108" i="16" s="1"/>
  <c r="M35" i="17" s="1"/>
  <c r="L97" i="16"/>
  <c r="M97" i="16" s="1"/>
  <c r="M24" i="17" s="1"/>
  <c r="L111" i="16"/>
  <c r="M111" i="16" s="1"/>
  <c r="M38" i="17" s="1"/>
  <c r="L107" i="16"/>
  <c r="M107" i="16" s="1"/>
  <c r="M34" i="17" s="1"/>
  <c r="L112" i="16"/>
  <c r="M112" i="16" s="1"/>
  <c r="M39" i="17" s="1"/>
  <c r="M67" i="16"/>
  <c r="M12" i="16"/>
  <c r="M66" i="16"/>
  <c r="M68" i="16"/>
  <c r="M70" i="16"/>
  <c r="M13" i="16"/>
  <c r="L66" i="16"/>
  <c r="T66" i="16"/>
  <c r="U70" i="16"/>
  <c r="N69" i="16"/>
  <c r="U69" i="16"/>
  <c r="N65" i="16"/>
  <c r="L68" i="16"/>
  <c r="T68" i="16"/>
  <c r="L67" i="16"/>
  <c r="T67" i="16"/>
  <c r="L70" i="16"/>
  <c r="T70" i="16"/>
  <c r="N67" i="16"/>
  <c r="U67" i="16"/>
  <c r="N68" i="16"/>
  <c r="U68" i="16"/>
  <c r="L69" i="16"/>
  <c r="U66" i="16"/>
  <c r="F65" i="16"/>
  <c r="F67" i="16"/>
  <c r="F66" i="16"/>
  <c r="F69" i="16"/>
  <c r="F68" i="16"/>
  <c r="L98" i="16" l="1"/>
  <c r="M98" i="16" s="1"/>
  <c r="M25" i="17" s="1"/>
  <c r="J101" i="16" a="1"/>
  <c r="F109" i="16" a="1"/>
  <c r="H23" i="17"/>
  <c r="G88" i="16" a="1"/>
  <c r="K88" i="16" a="1"/>
  <c r="J23" i="17"/>
  <c r="I88" i="16" a="1"/>
  <c r="K23" i="17"/>
  <c r="J88" i="16" a="1"/>
  <c r="G23" i="17"/>
  <c r="F88" i="16" a="1"/>
  <c r="I23" i="17"/>
  <c r="H88" i="16" a="1"/>
  <c r="L110" i="16"/>
  <c r="M110" i="16" s="1"/>
  <c r="M37" i="17" s="1"/>
  <c r="G109" i="16" a="1"/>
  <c r="F101" i="16" a="1"/>
  <c r="L106" i="16"/>
  <c r="M106" i="16" s="1"/>
  <c r="M33" i="17" s="1"/>
  <c r="L23" i="17"/>
  <c r="J71" i="16"/>
  <c r="L96" i="16"/>
  <c r="M96" i="16" s="1"/>
  <c r="M23" i="17" s="1"/>
  <c r="K109" i="16" a="1"/>
  <c r="N71" i="16"/>
  <c r="V65" i="16"/>
  <c r="S71" i="16"/>
  <c r="F23" i="13"/>
  <c r="V68" i="16"/>
  <c r="V70" i="16"/>
  <c r="V66" i="16"/>
  <c r="V67" i="16"/>
  <c r="V69" i="16"/>
  <c r="L71" i="16"/>
  <c r="E40" i="17"/>
  <c r="F51" i="13"/>
  <c r="D73" i="16" l="1"/>
  <c r="D74" i="16" s="1"/>
  <c r="D75" i="16" s="1"/>
  <c r="T71" i="16"/>
  <c r="U71" i="16"/>
  <c r="E26" i="16"/>
  <c r="D32" i="17" s="1"/>
  <c r="E25" i="16"/>
  <c r="D31" i="17" s="1"/>
  <c r="E24" i="16"/>
  <c r="D30" i="17" s="1"/>
  <c r="E23" i="16"/>
  <c r="V71" i="16" l="1"/>
  <c r="P12" i="16" a="1"/>
  <c r="F74" i="13"/>
  <c r="D29" i="17"/>
  <c r="D28" i="17" s="1"/>
  <c r="I32" i="16"/>
  <c r="W13" i="16" s="1" a="1"/>
  <c r="B16" i="5"/>
  <c r="F39" i="17" l="1"/>
  <c r="F36" i="17" s="1"/>
  <c r="F40" i="17" s="1"/>
  <c r="D40" i="17"/>
  <c r="B80" i="5"/>
  <c r="B17" i="5"/>
  <c r="B88" i="5"/>
  <c r="B104" i="5"/>
  <c r="B92" i="5"/>
  <c r="B113" i="5"/>
  <c r="B68" i="5"/>
  <c r="B56" i="5"/>
  <c r="B44" i="5"/>
  <c r="B87" i="5"/>
  <c r="B51" i="5"/>
  <c r="B98" i="5"/>
  <c r="B74" i="5"/>
  <c r="B50" i="5"/>
  <c r="B38" i="5"/>
  <c r="B52" i="5"/>
  <c r="B111" i="5"/>
  <c r="B99" i="5"/>
  <c r="B39" i="5"/>
  <c r="B110" i="5"/>
  <c r="B86" i="5"/>
  <c r="B62" i="5"/>
  <c r="B109" i="5"/>
  <c r="B97" i="5"/>
  <c r="B85" i="5"/>
  <c r="B73" i="5"/>
  <c r="B61" i="5"/>
  <c r="B49" i="5"/>
  <c r="B112" i="5"/>
  <c r="B76" i="5"/>
  <c r="B40" i="5"/>
  <c r="B63" i="5"/>
  <c r="B108" i="5"/>
  <c r="B96" i="5"/>
  <c r="B84" i="5"/>
  <c r="B72" i="5"/>
  <c r="B60" i="5"/>
  <c r="B48" i="5"/>
  <c r="B107" i="5"/>
  <c r="B95" i="5"/>
  <c r="B83" i="5"/>
  <c r="B71" i="5"/>
  <c r="B59" i="5"/>
  <c r="B47" i="5"/>
  <c r="B106" i="5"/>
  <c r="B94" i="5"/>
  <c r="B82" i="5"/>
  <c r="B70" i="5"/>
  <c r="B58" i="5"/>
  <c r="B46" i="5"/>
  <c r="B100" i="5"/>
  <c r="B64" i="5"/>
  <c r="B75" i="5"/>
  <c r="B105" i="5"/>
  <c r="B93" i="5"/>
  <c r="B81" i="5"/>
  <c r="B69" i="5"/>
  <c r="B57" i="5"/>
  <c r="B45" i="5"/>
  <c r="B115" i="5"/>
  <c r="B103" i="5"/>
  <c r="B91" i="5"/>
  <c r="B79" i="5"/>
  <c r="B67" i="5"/>
  <c r="B55" i="5"/>
  <c r="B43" i="5"/>
  <c r="B19" i="5"/>
  <c r="B114" i="5"/>
  <c r="B102" i="5"/>
  <c r="B90" i="5"/>
  <c r="B78" i="5"/>
  <c r="B66" i="5"/>
  <c r="B54" i="5"/>
  <c r="B42" i="5"/>
  <c r="B18" i="5"/>
  <c r="B101" i="5"/>
  <c r="B89" i="5"/>
  <c r="B77" i="5"/>
  <c r="B65" i="5"/>
  <c r="B53" i="5"/>
  <c r="B41" i="5"/>
  <c r="B20" i="5" l="1"/>
  <c r="B26" i="5"/>
  <c r="B32" i="5"/>
  <c r="B29" i="5"/>
  <c r="B27" i="5"/>
  <c r="B34" i="5"/>
  <c r="B23" i="5"/>
  <c r="B21" i="5"/>
  <c r="B31" i="5"/>
  <c r="B36" i="5"/>
  <c r="B25" i="5"/>
  <c r="B35" i="5"/>
  <c r="B28" i="5"/>
  <c r="B22" i="5"/>
  <c r="B33" i="5"/>
  <c r="B24" i="5"/>
  <c r="B37" i="5"/>
  <c r="B30" i="5"/>
  <c r="K109" i="16"/>
  <c r="L36" i="17" s="1"/>
  <c r="J109" i="16"/>
  <c r="K36" i="17" s="1"/>
  <c r="I109" i="16"/>
  <c r="J36" i="17" s="1"/>
  <c r="H109" i="16"/>
  <c r="I36" i="17" s="1"/>
  <c r="G109" i="16"/>
  <c r="H36" i="17" s="1"/>
  <c r="F109" i="16"/>
  <c r="E109" i="16"/>
  <c r="K101" i="16"/>
  <c r="L28" i="17" s="1"/>
  <c r="J101" i="16"/>
  <c r="K28" i="17" s="1"/>
  <c r="I101" i="16"/>
  <c r="J28" i="17" s="1"/>
  <c r="H101" i="16"/>
  <c r="I28" i="17" s="1"/>
  <c r="G101" i="16"/>
  <c r="H28" i="17" s="1"/>
  <c r="F101" i="16"/>
  <c r="E101" i="16"/>
  <c r="K88" i="16"/>
  <c r="J88" i="16"/>
  <c r="I88" i="16"/>
  <c r="H88" i="16"/>
  <c r="G88" i="16"/>
  <c r="F88" i="16"/>
  <c r="E88" i="16"/>
  <c r="W13" i="16"/>
  <c r="S13" i="16"/>
  <c r="P13" i="16"/>
  <c r="W12" i="16"/>
  <c r="S12" i="16"/>
  <c r="P12" i="16"/>
  <c r="W11" i="16"/>
  <c r="S11" i="16"/>
  <c r="P11" i="16"/>
  <c r="P14" i="16" l="1"/>
  <c r="F21" i="13" s="1"/>
  <c r="G36" i="17"/>
  <c r="L109" i="16"/>
  <c r="M109" i="16" s="1"/>
  <c r="M36" i="17" s="1"/>
  <c r="E113" i="16"/>
  <c r="G28" i="17"/>
  <c r="L101" i="16"/>
  <c r="M101" i="16" s="1"/>
  <c r="M28" i="17" s="1"/>
  <c r="J113" i="16"/>
  <c r="K40" i="17" s="1"/>
  <c r="K15" i="17"/>
  <c r="H113" i="16"/>
  <c r="I40" i="17" s="1"/>
  <c r="I15" i="17"/>
  <c r="F113" i="16"/>
  <c r="L88" i="16"/>
  <c r="M88" i="16" s="1"/>
  <c r="M15" i="17" s="1"/>
  <c r="G15" i="17"/>
  <c r="J15" i="17"/>
  <c r="I113" i="16"/>
  <c r="J40" i="17" s="1"/>
  <c r="K113" i="16"/>
  <c r="L40" i="17" s="1"/>
  <c r="L15" i="17"/>
  <c r="H15" i="17"/>
  <c r="G113" i="16"/>
  <c r="H40" i="17" s="1"/>
  <c r="G40" i="17" l="1"/>
  <c r="L113" i="16"/>
  <c r="M113" i="16" s="1"/>
  <c r="M40" i="17" s="1"/>
  <c r="D8" i="13"/>
  <c r="E8" i="5"/>
  <c r="D8" i="17"/>
  <c r="D7" i="17"/>
  <c r="E7" i="5"/>
  <c r="D7" i="13"/>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<sst xmlns="http://schemas.openxmlformats.org/spreadsheetml/2006/main" count="2507" uniqueCount="2105">
  <si>
    <t>Outil d'aide à la réalisation d'un inventaire des infrastructures vertes de gestion des eaux pluviales</t>
  </si>
  <si>
    <t>Version 1.0     © CERIU, 2026</t>
  </si>
  <si>
    <t>MISE EN CONTEXTE</t>
  </si>
  <si>
    <t>Cet outil Excel a été réalisé pour soutenir les organismes municipaux dans la gestion de leurs infrastructures vertes de gestion des eaux pluviales. Il a été conçu par l’équipe du CERIU en collaboration avec un comité de travail regroupant plusieurs intervenants des milieux municipal, universitaire, institutionnel et privé, ainsi que d’organismes à but non lucratif.</t>
  </si>
  <si>
    <t>Il permet de brosser un portrait global des infrastructures vertes de gestion des eaux pluviales, incluant leur quantité (nombre ou longueur), leur état et leur valeur de remplacement. L’utilisateur est guidé dans la saisie des données au moyen de l’onglet « Inventaire », qui alimente automatiquement des graphiques et des tableaux synthèses dans les onglets « Bilan » et « Extrant », lesquels soutiennent l’analyse et la prise de décision.</t>
  </si>
  <si>
    <t>En plus de caractériser ces actifs, l’outil permet également d’anticiper les coûts associés à leur gestion sur l’ensemble de leur cycle de vie via l’onglet « Interventions ».</t>
  </si>
  <si>
    <t>Il constitue ainsi une base structurante pour mieux connaître, suivre et planifier la gestion de ces infrastructures.</t>
  </si>
  <si>
    <t>DÉFINITION ET MISE EN GARDE</t>
  </si>
  <si>
    <t>Infrastructures vertes de gestion des eaux pluviales :</t>
  </si>
  <si>
    <t>« Infrastructures et aménagements incluant généralement des végétaux et des éléments techniques qui utilisent des processus naturels tels que l'infiltration, l'évapotranspiration, la filtration, pour ralentir, réduire, traiter et gérer les eaux pluviales de manière durable. Elles peuvent intervenir à la source, en réseau et en fin de réseau. Ces infrastructures contribuent à générer des bénéfices environnementaux, sociaux et économiques pour la collectivité. Elles se démarquent des actifs naturels par leur origine anthropique et par la présence d’éléments techniques, le cas échéant, et des infrastructures grises en offrant plusieurs services dans la même zone. »</t>
  </si>
  <si>
    <t>Mise en garde :</t>
  </si>
  <si>
    <t>Il n’existe pas de définition unique et universelle pour qualifier une infrastructure verte. Chaque organisme peut être amené à l’interpréter en fonction de ses besoins, de ses objectifs ou de son cadre d’intervention. Dans le cadre du présent outil, la définition ci-dessus a été retenue afin de structurer la réflexion et de guider la conception de l’inventaire. Il est toutefois important de préciser que cette définition n’a pas vocation à s’imposer comme référence absolue. Elle constitue plutôt une base de travail, qui pourrait différer de celle utilisée par les organisations qui s’approprient l’outil.</t>
  </si>
  <si>
    <t>Par ailleurs, la définition retenue ici est centrée exclusivement sur le rôle des infrastructures vertes en matière de gestion des eaux pluviales. Elle ne couvre pas l’ensemble des services écosystémiques que ces infrastructures peuvent offrir, tels que la réduction des îlots de chaleur, l’amélioration de la qualité de l’air, ou encore le soutien à la biodiversité. Ces bénéfices, bien que reconnus et importants, ne sont pas intégrés dans le périmètre de cet outil, qui vise avant tout à soutenir la gestion des eaux pluviales.</t>
  </si>
  <si>
    <t>INSTRUCTIONS D'UTILISATION</t>
  </si>
  <si>
    <r>
      <t xml:space="preserve">À l'ouverture du fichier, cliquez sur « </t>
    </r>
    <r>
      <rPr>
        <b/>
        <sz val="11"/>
        <color theme="1"/>
        <rFont val="Calibri"/>
        <family val="2"/>
      </rPr>
      <t>Activer la modification</t>
    </r>
    <r>
      <rPr>
        <sz val="11"/>
        <color theme="1"/>
        <rFont val="Calibri"/>
        <family val="2"/>
      </rPr>
      <t xml:space="preserve"> » dans le bandeau jaune en haut de l'écran, comme illustré ci-dessous.</t>
    </r>
  </si>
  <si>
    <r>
      <t xml:space="preserve">Prendre note que le chiffrier est </t>
    </r>
    <r>
      <rPr>
        <b/>
        <sz val="11"/>
        <color theme="1"/>
        <rFont val="Calibri"/>
        <family val="2"/>
      </rPr>
      <t>protégé par un mot de passe</t>
    </r>
    <r>
      <rPr>
        <sz val="11"/>
        <color theme="1"/>
        <rFont val="Calibri"/>
        <family val="2"/>
      </rPr>
      <t xml:space="preserve"> afin de garantir un fonctionnement optimal et éviter toute problématique liée à son utilisation.</t>
    </r>
  </si>
  <si>
    <r>
      <rPr>
        <b/>
        <sz val="11"/>
        <color theme="1"/>
        <rFont val="Calibri"/>
        <family val="2"/>
      </rPr>
      <t>À noter</t>
    </r>
    <r>
      <rPr>
        <sz val="11"/>
        <color theme="1"/>
        <rFont val="Calibri"/>
        <family val="2"/>
      </rPr>
      <t xml:space="preserve"> : les tableaux présents dans les onglets « Inventaire », « Interventions » et « Documentation » contiennent un </t>
    </r>
    <r>
      <rPr>
        <b/>
        <sz val="11"/>
        <color theme="1"/>
        <rFont val="Calibri"/>
        <family val="2"/>
      </rPr>
      <t>nombre fixe de lignes de saisie</t>
    </r>
    <r>
      <rPr>
        <sz val="11"/>
        <color theme="1"/>
        <rFont val="Calibri"/>
        <family val="2"/>
      </rPr>
      <t>, afin d’éviter les problèmes pouvant survenir lors de l’insertion de nouvelles lignes. Si vous avez besoin de lignes supplémentaires, veuillez communiquer avec l’équipe du CERIU. Une version de l’outil comportant un plus grand nombre de lignes pourra alors vous être transmise.</t>
    </r>
  </si>
  <si>
    <r>
      <t xml:space="preserve">Pour que vous puissiez bénéficier au maximum de cet outil, il est recommandé de lire attentivement les différentes explications fournies à l'intérieur même de l'outil et de vous référer à l'onglet « </t>
    </r>
    <r>
      <rPr>
        <b/>
        <sz val="11"/>
        <color theme="1"/>
        <rFont val="Calibri"/>
        <family val="2"/>
      </rPr>
      <t>Aide</t>
    </r>
    <r>
      <rPr>
        <sz val="11"/>
        <color theme="1"/>
        <rFont val="Calibri"/>
        <family val="2"/>
      </rPr>
      <t xml:space="preserve"> ».</t>
    </r>
  </si>
  <si>
    <t>•</t>
  </si>
  <si>
    <t>Pour toute assistance complémentaire, contactez l'équipe de soutien technique par téléphone au (514) 360-6599 ou par courriel à :</t>
  </si>
  <si>
    <t>gamunicipal@ceriu.qc.ca</t>
  </si>
  <si>
    <t xml:space="preserve">Merci de signaler tout bogue ou problème rencontré lors de l'utilisation de l'outil au moyen du formulaire suivant : </t>
  </si>
  <si>
    <t>COMPOSITION DE L'OUTIL</t>
  </si>
  <si>
    <t>Types de cases</t>
  </si>
  <si>
    <t>Requise</t>
  </si>
  <si>
    <t>Informations nécessaires au bon fonctionnement de l’outil, incluant les colonnes jugées pertinentes par les membres du comité.</t>
  </si>
  <si>
    <t>Optionnelle</t>
  </si>
  <si>
    <t>À renseigner si disponible.</t>
  </si>
  <si>
    <t>Automatique</t>
  </si>
  <si>
    <t>Contient une valeur calculée ou par défaut, non éditable.</t>
  </si>
  <si>
    <t>Non demandée</t>
  </si>
  <si>
    <t>À ne pas remplir, indique qu'il n'y a pas de données.</t>
  </si>
  <si>
    <t>Symboles</t>
  </si>
  <si>
    <t>*</t>
  </si>
  <si>
    <t>Astérisques</t>
  </si>
  <si>
    <t>Permet d'identifier les colonnes à remplir minimalement pour obtenir des graphiques à l'onglet «Bilan» et le tableau de l'onglet «Extrant».</t>
  </si>
  <si>
    <t>Colonnes ou lignes groupées</t>
  </si>
  <si>
    <t>Cliquez sur les boutons +/- situés en haut et sur le côté des onglets afin d'afficher ou masquer les colonnes et les lignes groupées.</t>
  </si>
  <si>
    <t>Feuilles de saisie</t>
  </si>
  <si>
    <t>Identification</t>
  </si>
  <si>
    <t>Permet la saisie des informations générales sur l'organisation et le répondant, ainsi que la prise de connaissance des conditions générales d’utilisation de l'outil.</t>
  </si>
  <si>
    <t>Inventaire</t>
  </si>
  <si>
    <t>Centralise les données d'inventaire des infrastructures vertes. Des informations peuvent y être saisies pour estimer leur valeur de remplacement et évaluer leur état.</t>
  </si>
  <si>
    <t>Interventions</t>
  </si>
  <si>
    <t>Permet la saisie des interventions requises pour les infrastructures vertes inventoriées, ainsi que les coûts reliés. Cet onglet est optionnel.</t>
  </si>
  <si>
    <t>Documentation</t>
  </si>
  <si>
    <t>Permet la saisie des documents de conception pour les infrastructures vertes inventoriées, ainsi que toute ressource pertinente. Cet onglet est optionnel.</t>
  </si>
  <si>
    <t>Feuilles de résultat</t>
  </si>
  <si>
    <t>Bilan</t>
  </si>
  <si>
    <t>Fournit une synthèse des résultats issus de la saisie, sous forme de graphiques.</t>
  </si>
  <si>
    <t>Extrant</t>
  </si>
  <si>
    <t>Fournit une synthèse des résultats sous forme de tableau.</t>
  </si>
  <si>
    <t>Feuilles annexe</t>
  </si>
  <si>
    <t>Arrière plan</t>
  </si>
  <si>
    <t>Fournit l'index des municipalités, des MRC et des régies, ainsi que les menus déroulants.</t>
  </si>
  <si>
    <t>Aide</t>
  </si>
  <si>
    <t>Fournit des instructions détaillées, des conseils pratiques et des définitions pour faciliter l’utilisation de l'outil.</t>
  </si>
  <si>
    <t>REMERCIEMENTS</t>
  </si>
  <si>
    <t>Le CERIU tient à remercier chaleureusement les membres des différents comités qui ont collaboré avec sérieux, enthousiasme et passion au projet. Cet outil est le résultat d’une collaboration entre de nombreux professionnels qui ont généreusement accepté d’y consacrer du temps et de partager leurs connaissances. L’ensemble des membres a contribué à son élaboration.</t>
  </si>
  <si>
    <t>Nous remercions également le ministère des Affaires municipales et de l’Habitation (MAMH) pour sa confiance et son appui financier à la réalisation de cet outil.</t>
  </si>
  <si>
    <t>L'ÉQUIPE</t>
  </si>
  <si>
    <t>Direction et supervision du projet :</t>
  </si>
  <si>
    <r>
      <rPr>
        <b/>
        <sz val="11"/>
        <color theme="1"/>
        <rFont val="Calibri"/>
        <family val="2"/>
        <scheme val="minor"/>
      </rPr>
      <t>Yasmine Iguer</t>
    </r>
    <r>
      <rPr>
        <sz val="11"/>
        <color theme="1"/>
        <rFont val="Calibri"/>
        <family val="2"/>
        <scheme val="minor"/>
      </rPr>
      <t>, ing., M. ing., Directrice de projets - Gestion des actifs, CERIU</t>
    </r>
  </si>
  <si>
    <t>Recherche et rédaction :</t>
  </si>
  <si>
    <r>
      <rPr>
        <b/>
        <sz val="11"/>
        <color theme="1"/>
        <rFont val="Calibri"/>
        <family val="2"/>
        <scheme val="minor"/>
      </rPr>
      <t>Flavie Abah</t>
    </r>
    <r>
      <rPr>
        <sz val="11"/>
        <color theme="1"/>
        <rFont val="Calibri"/>
        <family val="2"/>
        <scheme val="minor"/>
      </rPr>
      <t>, Rédactrice technique, anciennement CERIU</t>
    </r>
  </si>
  <si>
    <r>
      <rPr>
        <b/>
        <sz val="11"/>
        <color theme="1"/>
        <rFont val="Calibri"/>
        <family val="2"/>
        <scheme val="minor"/>
      </rPr>
      <t>Julie Wallon</t>
    </r>
    <r>
      <rPr>
        <sz val="11"/>
        <color theme="1"/>
        <rFont val="Calibri"/>
        <family val="2"/>
        <scheme val="minor"/>
      </rPr>
      <t>, Chargée de projets adjointe - Gestion des actifs, CERIU</t>
    </r>
  </si>
  <si>
    <t>Conseils techniques :</t>
  </si>
  <si>
    <r>
      <rPr>
        <b/>
        <sz val="11"/>
        <color theme="1"/>
        <rFont val="Calibri"/>
        <family val="2"/>
        <scheme val="minor"/>
      </rPr>
      <t>Justine Baudart</t>
    </r>
    <r>
      <rPr>
        <sz val="11"/>
        <color theme="1"/>
        <rFont val="Calibri"/>
        <family val="2"/>
        <scheme val="minor"/>
      </rPr>
      <t>, Directrice - Action climatique, CERIU</t>
    </r>
  </si>
  <si>
    <r>
      <rPr>
        <b/>
        <sz val="11"/>
        <color theme="1"/>
        <rFont val="Calibri"/>
        <family val="2"/>
        <scheme val="minor"/>
      </rPr>
      <t>Anaïs Desmarest</t>
    </r>
    <r>
      <rPr>
        <sz val="11"/>
        <color theme="1"/>
        <rFont val="Calibri"/>
        <family val="2"/>
        <scheme val="minor"/>
      </rPr>
      <t>, ing. PRT, Chargée de projets - Action climatique, CERIU</t>
    </r>
  </si>
  <si>
    <r>
      <rPr>
        <b/>
        <sz val="11"/>
        <color theme="1"/>
        <rFont val="Calibri"/>
        <family val="2"/>
        <scheme val="minor"/>
      </rPr>
      <t>Jérémy Diaz</t>
    </r>
    <r>
      <rPr>
        <sz val="11"/>
        <color theme="1"/>
        <rFont val="Calibri"/>
        <family val="2"/>
        <scheme val="minor"/>
      </rPr>
      <t>, Ph. D., Directeur - Données et Informations, CERIU</t>
    </r>
  </si>
  <si>
    <r>
      <rPr>
        <b/>
        <sz val="11"/>
        <color theme="1"/>
        <rFont val="Calibri"/>
        <family val="2"/>
        <scheme val="minor"/>
      </rPr>
      <t>Marc Didier Joseph</t>
    </r>
    <r>
      <rPr>
        <sz val="11"/>
        <color theme="1"/>
        <rFont val="Calibri"/>
        <family val="2"/>
        <scheme val="minor"/>
      </rPr>
      <t>, ing., M.Ing, Directeur général adjoint, CERIU</t>
    </r>
  </si>
  <si>
    <r>
      <rPr>
        <b/>
        <sz val="11"/>
        <color theme="1"/>
        <rFont val="Calibri"/>
        <family val="2"/>
        <scheme val="minor"/>
      </rPr>
      <t>Timothé Neubauer</t>
    </r>
    <r>
      <rPr>
        <sz val="11"/>
        <color theme="1"/>
        <rFont val="Calibri"/>
        <family val="2"/>
        <scheme val="minor"/>
      </rPr>
      <t>, ing. PRT, Chargé de projets adjoint - Gestion des actifs, CERIU</t>
    </r>
  </si>
  <si>
    <t>MEMBRES DU COMITÉ DE TRAVAIL</t>
  </si>
  <si>
    <r>
      <rPr>
        <b/>
        <sz val="11"/>
        <rFont val="Calibri"/>
        <family val="2"/>
      </rPr>
      <t>Ikram Abdeljelil</t>
    </r>
    <r>
      <rPr>
        <sz val="11"/>
        <rFont val="Calibri"/>
        <family val="2"/>
      </rPr>
      <t>, Ville de Montréal</t>
    </r>
  </si>
  <si>
    <r>
      <rPr>
        <b/>
        <sz val="11"/>
        <rFont val="Calibri"/>
        <family val="2"/>
      </rPr>
      <t>Alexandre Baker</t>
    </r>
    <r>
      <rPr>
        <sz val="11"/>
        <rFont val="Calibri"/>
        <family val="2"/>
      </rPr>
      <t>, Ville de Québec</t>
    </r>
  </si>
  <si>
    <r>
      <rPr>
        <b/>
        <sz val="11"/>
        <rFont val="Calibri"/>
        <family val="2"/>
      </rPr>
      <t>Martin Bouchard-Valentine</t>
    </r>
    <r>
      <rPr>
        <sz val="11"/>
        <rFont val="Calibri"/>
        <family val="2"/>
      </rPr>
      <t>, Ministère de l'Environnement, de la Lutte contre les changements climatiques, de la Faune et des Parcs (MELCCFP)</t>
    </r>
  </si>
  <si>
    <r>
      <rPr>
        <b/>
        <sz val="11"/>
        <rFont val="Calibri"/>
        <family val="2"/>
      </rPr>
      <t>Simon Deslauriers</t>
    </r>
    <r>
      <rPr>
        <sz val="11"/>
        <rFont val="Calibri"/>
        <family val="2"/>
      </rPr>
      <t>, Lasalle NHC</t>
    </r>
  </si>
  <si>
    <r>
      <rPr>
        <b/>
        <sz val="11"/>
        <rFont val="Calibri"/>
        <family val="2"/>
      </rPr>
      <t>Mélissa Dugas-Caron</t>
    </r>
    <r>
      <rPr>
        <sz val="11"/>
        <rFont val="Calibri"/>
        <family val="2"/>
      </rPr>
      <t>, Logement, Infrastructures et Collectivité Canada (LICC)</t>
    </r>
  </si>
  <si>
    <r>
      <rPr>
        <b/>
        <sz val="11"/>
        <rFont val="Calibri"/>
        <family val="2"/>
      </rPr>
      <t>Charles Elysée</t>
    </r>
    <r>
      <rPr>
        <sz val="11"/>
        <rFont val="Calibri"/>
        <family val="2"/>
      </rPr>
      <t>, Ministère des Affaires municipales et de l'Habitation (MAMH)</t>
    </r>
  </si>
  <si>
    <r>
      <rPr>
        <b/>
        <sz val="11"/>
        <rFont val="Calibri"/>
        <family val="2"/>
      </rPr>
      <t>Catherine Fernet</t>
    </r>
    <r>
      <rPr>
        <sz val="11"/>
        <rFont val="Calibri"/>
        <family val="2"/>
      </rPr>
      <t>, Association des architectes paysagistes du Québec</t>
    </r>
  </si>
  <si>
    <r>
      <rPr>
        <b/>
        <sz val="11"/>
        <rFont val="Calibri"/>
        <family val="2"/>
      </rPr>
      <t>Chloé Frédette</t>
    </r>
    <r>
      <rPr>
        <sz val="11"/>
        <rFont val="Calibri"/>
        <family val="2"/>
      </rPr>
      <t>, Québec vert</t>
    </r>
  </si>
  <si>
    <r>
      <rPr>
        <b/>
        <sz val="11"/>
        <rFont val="Calibri"/>
        <family val="2"/>
      </rPr>
      <t>Camille Gauvin</t>
    </r>
    <r>
      <rPr>
        <sz val="11"/>
        <rFont val="Calibri"/>
        <family val="2"/>
      </rPr>
      <t>, Nature Action Québec</t>
    </r>
  </si>
  <si>
    <r>
      <rPr>
        <b/>
        <sz val="11"/>
        <rFont val="Calibri"/>
        <family val="2"/>
      </rPr>
      <t>Charles Gratton</t>
    </r>
    <r>
      <rPr>
        <sz val="11"/>
        <rFont val="Calibri"/>
        <family val="2"/>
      </rPr>
      <t>, gbi</t>
    </r>
  </si>
  <si>
    <r>
      <rPr>
        <b/>
        <sz val="11"/>
        <rFont val="Calibri"/>
        <family val="2"/>
      </rPr>
      <t>Kamal Hamai</t>
    </r>
    <r>
      <rPr>
        <sz val="11"/>
        <rFont val="Calibri"/>
        <family val="2"/>
      </rPr>
      <t>, JFSA</t>
    </r>
  </si>
  <si>
    <r>
      <rPr>
        <b/>
        <sz val="11"/>
        <rFont val="Calibri"/>
        <family val="2"/>
      </rPr>
      <t>Sixtine Hauchard</t>
    </r>
    <r>
      <rPr>
        <sz val="11"/>
        <rFont val="Calibri"/>
        <family val="2"/>
      </rPr>
      <t>, Lasalle NHC</t>
    </r>
  </si>
  <si>
    <r>
      <rPr>
        <b/>
        <sz val="11"/>
        <rFont val="Calibri"/>
        <family val="2"/>
      </rPr>
      <t>Yannis Kachani</t>
    </r>
    <r>
      <rPr>
        <sz val="11"/>
        <rFont val="Calibri"/>
        <family val="2"/>
      </rPr>
      <t>, anciennement Logement, Infrastructures et Collectivité Canada (LICC)</t>
    </r>
  </si>
  <si>
    <r>
      <rPr>
        <b/>
        <sz val="11"/>
        <rFont val="Calibri"/>
        <family val="2"/>
      </rPr>
      <t>Martine Lanoue</t>
    </r>
    <r>
      <rPr>
        <sz val="11"/>
        <rFont val="Calibri"/>
        <family val="2"/>
      </rPr>
      <t>, Ville de Terrebonne</t>
    </r>
  </si>
  <si>
    <r>
      <rPr>
        <b/>
        <sz val="11"/>
        <rFont val="Calibri"/>
        <family val="2"/>
      </rPr>
      <t>Maxime Lebel</t>
    </r>
    <r>
      <rPr>
        <sz val="11"/>
        <rFont val="Calibri"/>
        <family val="2"/>
      </rPr>
      <t>, Ville de Laval</t>
    </r>
  </si>
  <si>
    <r>
      <rPr>
        <b/>
        <sz val="11"/>
        <rFont val="Calibri"/>
        <family val="2"/>
      </rPr>
      <t>Nadia Lepage</t>
    </r>
    <r>
      <rPr>
        <sz val="11"/>
        <rFont val="Calibri"/>
        <family val="2"/>
      </rPr>
      <t>, Ville de Candiac</t>
    </r>
  </si>
  <si>
    <r>
      <t>Justine Petrucci</t>
    </r>
    <r>
      <rPr>
        <sz val="11"/>
        <rFont val="Calibri"/>
        <family val="2"/>
      </rPr>
      <t>, Polytechnique Montréal</t>
    </r>
  </si>
  <si>
    <r>
      <rPr>
        <b/>
        <sz val="11"/>
        <color theme="1"/>
        <rFont val="Calibri"/>
        <family val="2"/>
      </rPr>
      <t>Marcel Roy</t>
    </r>
    <r>
      <rPr>
        <sz val="11"/>
        <color theme="1"/>
        <rFont val="Calibri"/>
        <family val="2"/>
      </rPr>
      <t>, JFSA</t>
    </r>
  </si>
  <si>
    <t>MEMBRES DU COMITÉ TEST</t>
  </si>
  <si>
    <r>
      <t>Maxime Hamel-Rodrigue</t>
    </r>
    <r>
      <rPr>
        <sz val="11"/>
        <rFont val="Calibri"/>
        <family val="2"/>
      </rPr>
      <t>, Ville de Victoriaville</t>
    </r>
  </si>
  <si>
    <r>
      <t>Stéphane Nadon</t>
    </r>
    <r>
      <rPr>
        <sz val="11"/>
        <rFont val="Calibri"/>
        <family val="2"/>
      </rPr>
      <t>, ing., Ville de Québec</t>
    </r>
  </si>
  <si>
    <r>
      <t>Xavier Kotowski</t>
    </r>
    <r>
      <rPr>
        <sz val="11"/>
        <rFont val="Calibri"/>
        <family val="2"/>
      </rPr>
      <t>, MRC de Brome-Missisquoi</t>
    </r>
  </si>
  <si>
    <t>Outil d'aide à la réalisation d'un inventaire des infrastructures vertes 
de gestion des eaux pluviales</t>
  </si>
  <si>
    <t>GRILLE DE SUIVI</t>
  </si>
  <si>
    <t>Nom de l'inventaire</t>
  </si>
  <si>
    <t>Année d'analyse</t>
  </si>
  <si>
    <t>Date de complétion 
(AAAA-MM-JJ)</t>
  </si>
  <si>
    <t>Commentaire</t>
  </si>
  <si>
    <t>Actuel :</t>
  </si>
  <si>
    <t>Historique :</t>
  </si>
  <si>
    <t>IDENTIFICATION DE L'ORGANISATION</t>
  </si>
  <si>
    <t>Type d'organisation :</t>
  </si>
  <si>
    <t>Municipalité, MRC ou Régie</t>
  </si>
  <si>
    <t>Autre organisation</t>
  </si>
  <si>
    <t>Nom :</t>
  </si>
  <si>
    <t>Code géographique :</t>
  </si>
  <si>
    <t>Prénom</t>
  </si>
  <si>
    <t>Nom</t>
  </si>
  <si>
    <t>Fonction</t>
  </si>
  <si>
    <t>Courriel</t>
  </si>
  <si>
    <t>Téléphone</t>
  </si>
  <si>
    <t>Poste</t>
  </si>
  <si>
    <t>Répondant principal :</t>
  </si>
  <si>
    <t>Autres répondants :</t>
  </si>
  <si>
    <t>CONDITIONS GÉNÉRALES D'UTILISATION DE L'OUTIL</t>
  </si>
  <si>
    <t>Cet outil est mis à disposition afin de soutenir les organisations municipales dans leurs activités en lien avec la gestion de leurs infrastructures. Son utilisation est assujettie aux conditions suivantes :</t>
  </si>
  <si>
    <t>1. Responsabilité de l'utilisateur</t>
  </si>
  <si>
    <t>L’utilisateur demeure entièrement responsable :</t>
  </si>
  <si>
    <t>•  de la qualité, exactitude et mise à jour des données saisies ;</t>
  </si>
  <si>
    <t>•  de l’interprétation des résultats générés par l’outil ;</t>
  </si>
  <si>
    <t>•  des décisions opérationnelles, financières ou stratégiques prises à partir de ces résultats.</t>
  </si>
  <si>
    <t>Le CERIU ne peut être tenu responsable des conséquences découlant d’une utilisation incorrecte, incomplète ou non conforme de l’outil.</t>
  </si>
  <si>
    <t>2. Limites et mises en garde</t>
  </si>
  <si>
    <t>•  Les calculs, indicateurs et résultats produits par l’outil peuvent nécessiter une adaptation au contexte local.</t>
  </si>
  <si>
    <t>•  Le CERIU se réserve le droit de modifier, mettre à jour ou retirer l’outil sans préavis.</t>
  </si>
  <si>
    <t>3. Propriété intellectuelle</t>
  </si>
  <si>
    <t>L’outil, sa structure, ses formules et tout contenu associé sont la propriété exclusive du gouvernement du Québec.</t>
  </si>
  <si>
    <t>Il est interdit de :</t>
  </si>
  <si>
    <t>•  reproduire, distribuer ou modifier l’outil à des fins commerciales ;</t>
  </si>
  <si>
    <t>•  retirer les mentions de propriété ou d’attribution ;</t>
  </si>
  <si>
    <t>•  intégrer l’outil dans un produit ou service sans autorisation écrite des propriétaires.</t>
  </si>
  <si>
    <t>Une utilisation interne, non commerciale et conforme à la mission de l’organisation utilisatrice est permise.</t>
  </si>
  <si>
    <t>4. Confidentialité et protection des données</t>
  </si>
  <si>
    <t>L’utilisateur est responsable de la gestion et de la protection des données qu’il saisit dans l’outil. Le CERIU n’a accès à aucune donnée saisie par l’utilisateur et ne peut être tenu responsable de la perte, de la divulgation ou de l’utilisation non autorisée de ces données.</t>
  </si>
  <si>
    <t>5. Compatibilité et maintenance</t>
  </si>
  <si>
    <t>L’outil est conçu pour fonctionner dans l’environnement Microsoft Excel. Le CERIU ne garantit pas la compatibilité avec :</t>
  </si>
  <si>
    <t>•  des versions antérieures ou modifiées d’Excel ;</t>
  </si>
  <si>
    <t>•  des environnements non pris en charge ;</t>
  </si>
  <si>
    <t>•  des personnalisations effectuées par l’utilisateur.</t>
  </si>
  <si>
    <t>6. Acceptation des conditions</t>
  </si>
  <si>
    <t>L’utilisation de l’outil implique l’acceptation pleine et entière des présentes conditions.</t>
  </si>
  <si>
    <t>Si l’utilisateur n’accepte pas ces conditions, il doit cesser d’utiliser l’outil</t>
  </si>
  <si>
    <r>
      <t xml:space="preserve">J'ai lu et compris les conditions générales d'utilisation du présent outil.
</t>
    </r>
    <r>
      <rPr>
        <b/>
        <sz val="11"/>
        <color theme="1"/>
        <rFont val="Calibri"/>
        <family val="2"/>
      </rPr>
      <t>Je comprends que le CERIU n'assume aucune responsabilité quant aux données saisies et à l’utilisation de cet outil.</t>
    </r>
  </si>
  <si>
    <t>Organisation :</t>
  </si>
  <si>
    <t>Date de réalisation :</t>
  </si>
  <si>
    <t>ID</t>
  </si>
  <si>
    <t>INVENTAIRE</t>
  </si>
  <si>
    <t>VALEUR DE REMPLACEMENT</t>
  </si>
  <si>
    <t>ÉTAT</t>
  </si>
  <si>
    <t>COMMENTAIRES</t>
  </si>
  <si>
    <t>Catégorisation</t>
  </si>
  <si>
    <t>Localisation</t>
  </si>
  <si>
    <t>Données descriptives</t>
  </si>
  <si>
    <t>Composantes techniques présentes</t>
  </si>
  <si>
    <t>Composantes végétales</t>
  </si>
  <si>
    <t>Gouvernance</t>
  </si>
  <si>
    <t>Numéro séquentiel</t>
  </si>
  <si>
    <t>Identifiant ou nom commun</t>
  </si>
  <si>
    <t>Type d'infrastructure verte *</t>
  </si>
  <si>
    <t>Sous-type d'infrastructure verte</t>
  </si>
  <si>
    <t>Fonction GDEP *</t>
  </si>
  <si>
    <t>Autre(s) fonction(s)</t>
  </si>
  <si>
    <t>Latitude (degrés) 
Centroïde ou point A</t>
  </si>
  <si>
    <t>Longitude (degrés) 
Centroïde ou point A</t>
  </si>
  <si>
    <t>Latitude (degrés) 
Point B</t>
  </si>
  <si>
    <t>Longitude (degrés) 
Point B</t>
  </si>
  <si>
    <t>Adresse civique</t>
  </si>
  <si>
    <t>Secteur</t>
  </si>
  <si>
    <t>Accessibilité</t>
  </si>
  <si>
    <t>Superficie (m²) *</t>
  </si>
  <si>
    <t>Longueur (m) *</t>
  </si>
  <si>
    <t>Année d'installation</t>
  </si>
  <si>
    <t>Superficie du bassin tributaire (ha)</t>
  </si>
  <si>
    <t>Capacité d'infiltration (mm/h)</t>
  </si>
  <si>
    <t>Système de pré-traitement</t>
  </si>
  <si>
    <t>Système de drainage</t>
  </si>
  <si>
    <t>Système de trop-plein</t>
  </si>
  <si>
    <t>Géotextiles ou membranes</t>
  </si>
  <si>
    <t>Paramètres de conception</t>
  </si>
  <si>
    <t>Strate de végétation dominante</t>
  </si>
  <si>
    <t>Propriétaire</t>
  </si>
  <si>
    <t>Nom du responsable de l'exploitation</t>
  </si>
  <si>
    <t>Nom du responsable de l'entretien</t>
  </si>
  <si>
    <t>Valeur de remplacement estimée ($) *</t>
  </si>
  <si>
    <t>Type d'estimation</t>
  </si>
  <si>
    <t>Année d'estimation</t>
  </si>
  <si>
    <t>Cote fonctionnelle *</t>
  </si>
  <si>
    <t>Cote physique - Composantes végétales</t>
  </si>
  <si>
    <t>Cote physique - Composantes techniques</t>
  </si>
  <si>
    <t>Type d'inspection</t>
  </si>
  <si>
    <t>Date d'inspection</t>
  </si>
  <si>
    <t>Année de dernière intervention majeure</t>
  </si>
  <si>
    <t>Intervention requise ?</t>
  </si>
  <si>
    <t>Notes ou commentaires</t>
  </si>
  <si>
    <t>Catégorie</t>
  </si>
  <si>
    <t>Nom technique</t>
  </si>
  <si>
    <t>Type d'actif</t>
  </si>
  <si>
    <t>INTERVENTIONS REQUISES</t>
  </si>
  <si>
    <t>Cette section permet de renseigner les interventions requises pour les infrastructures vertes inventoriées ainsi que les coûts associés. Les interventions requises correspondent aux travaux qui devraient théoriquement être réalisés, et non aux sommes qui seront réellement investies.</t>
  </si>
  <si>
    <t>La colonne « Intervention requise ? », située dans la section État de l’onglet « Inventaire », permet d’identifier les infrastructures vertes nécessitant une intervention. Sélectionnez « Oui » pour les infrastructures concernées, puis utilisez le filtre pour les afficher.</t>
  </si>
  <si>
    <t>Interventions requises</t>
  </si>
  <si>
    <t>Identifiant ou nom de l'infrastructure verte</t>
  </si>
  <si>
    <t>Type d'infrastructure verte</t>
  </si>
  <si>
    <t>Description</t>
  </si>
  <si>
    <t>Phase du cycle de vie</t>
  </si>
  <si>
    <t>Année</t>
  </si>
  <si>
    <t>Coût ($)</t>
  </si>
  <si>
    <t>Responsable</t>
  </si>
  <si>
    <t>Prioritaire</t>
  </si>
  <si>
    <t>Notes</t>
  </si>
  <si>
    <t xml:space="preserve"> </t>
  </si>
  <si>
    <t>DOCUMENTS DE CONCEPTION / RESSOURCES</t>
  </si>
  <si>
    <t>Cette section permet de consigner les documents relatifs à la conception des infrastructures vertes, ainsi que toute autre ressource jugée pertinente par l’organisation.</t>
  </si>
  <si>
    <t>Si un document s’applique à plusieurs infrastructures vertes, veuillez le préciser dans la colonne « Notes ».</t>
  </si>
  <si>
    <t>Caractéristiques du document / de la ressource</t>
  </si>
  <si>
    <t>Type</t>
  </si>
  <si>
    <t>Date</t>
  </si>
  <si>
    <t>Emplacement</t>
  </si>
  <si>
    <t>Table des matières</t>
  </si>
  <si>
    <t>1. Inventaire</t>
  </si>
  <si>
    <t>2. Valeur de remplacement</t>
  </si>
  <si>
    <t>3. État</t>
  </si>
  <si>
    <t>Nombre total d'infrastructures vertes</t>
  </si>
  <si>
    <t>Nombre d'infrastructures vertes ponctuelles</t>
  </si>
  <si>
    <t>Superficie totale (m²)</t>
  </si>
  <si>
    <t>Nombre d'infrastructures vertes linéaires</t>
  </si>
  <si>
    <t>Longueur totale (m)</t>
  </si>
  <si>
    <t>Valeur de remplacement totale ($)</t>
  </si>
  <si>
    <t>Répartition de la valeur selon le type d'IV (végétalisées ou non)</t>
  </si>
  <si>
    <t>Cote d'état fonctionnel globale</t>
  </si>
  <si>
    <t>TABLEAU RÉCAPITULATIF</t>
  </si>
  <si>
    <r>
      <t xml:space="preserve">Nombre d'actifs
</t>
    </r>
    <r>
      <rPr>
        <sz val="10"/>
        <color theme="1"/>
        <rFont val="Calibri"/>
        <family val="2"/>
      </rPr>
      <t>(Infrastructures ponctuelles)</t>
    </r>
  </si>
  <si>
    <r>
      <t xml:space="preserve">Longueur (km)
</t>
    </r>
    <r>
      <rPr>
        <sz val="10"/>
        <color theme="1"/>
        <rFont val="Calibri"/>
        <family val="2"/>
      </rPr>
      <t>(Infrastructures linéaires)</t>
    </r>
  </si>
  <si>
    <t>Valeur de remplacement ($)</t>
  </si>
  <si>
    <t>Répartition selon la classe d'état</t>
  </si>
  <si>
    <t>État</t>
  </si>
  <si>
    <t>A - Très bon</t>
  </si>
  <si>
    <t>B - Bon</t>
  </si>
  <si>
    <t>C - Acceptable</t>
  </si>
  <si>
    <t>D - Mauvais</t>
  </si>
  <si>
    <t>E - Très mauvais</t>
  </si>
  <si>
    <t>Inconnu</t>
  </si>
  <si>
    <t>Infrastructures vertes végétalisées</t>
  </si>
  <si>
    <t>Bassin de rétention</t>
  </si>
  <si>
    <t>Bassin d'infiltration</t>
  </si>
  <si>
    <t>Marais artificiel</t>
  </si>
  <si>
    <t>Biorétention</t>
  </si>
  <si>
    <t>Noue</t>
  </si>
  <si>
    <t>Bande filtrante</t>
  </si>
  <si>
    <t>Fosse d'arbres drainante</t>
  </si>
  <si>
    <t>Infrastructures vertes non végétalisées</t>
  </si>
  <si>
    <t>Revêtement perméable</t>
  </si>
  <si>
    <t>Puits d'infiltration</t>
  </si>
  <si>
    <t>Tranchée d'infiltration</t>
  </si>
  <si>
    <t>Conduite d'exfiltration / infiltration</t>
  </si>
  <si>
    <t>Autre</t>
  </si>
  <si>
    <t>TOTAL INFRASTRUCTURES VERTES</t>
  </si>
  <si>
    <t>OUTIL D'AIDE À LA RÉALISATION D'UN INVENTAIRE DES INFRASTRUCTURES VERTES DE GESTION DES EAUX PLUVIALES</t>
  </si>
  <si>
    <t>INVENTAIRE ET VALEUR DE REMPLACEMENT</t>
  </si>
  <si>
    <t>Nombre</t>
  </si>
  <si>
    <t>Longueur (m)</t>
  </si>
  <si>
    <t>Longueur (km)</t>
  </si>
  <si>
    <t>Nombre à afficher</t>
  </si>
  <si>
    <t>Valeur de remplacement estimée ($)</t>
  </si>
  <si>
    <t>Tableaux totaux</t>
  </si>
  <si>
    <t>Infrastructure verte végétalisée</t>
  </si>
  <si>
    <t>Infrastructure verte non végétalisée</t>
  </si>
  <si>
    <t>Nombre d'IV total</t>
  </si>
  <si>
    <t>Nombre - ponctuel</t>
  </si>
  <si>
    <t>Longueur - linéaire (m)</t>
  </si>
  <si>
    <t>Superficie totale (m2)</t>
  </si>
  <si>
    <t>Nombre - linéaire</t>
  </si>
  <si>
    <t>VR</t>
  </si>
  <si>
    <t>Totaux</t>
  </si>
  <si>
    <t>Cote état</t>
  </si>
  <si>
    <t>Total</t>
  </si>
  <si>
    <t>TOTAL</t>
  </si>
  <si>
    <t>Cote d'état globale</t>
  </si>
  <si>
    <t>Cote moyenne</t>
  </si>
  <si>
    <t>Cote moyenne arrondie</t>
  </si>
  <si>
    <t>Cote d'état associée</t>
  </si>
  <si>
    <t>Index municipalités</t>
  </si>
  <si>
    <t>Index MRC</t>
  </si>
  <si>
    <t>Index régies</t>
  </si>
  <si>
    <t>Menus déroulants</t>
  </si>
  <si>
    <t>Code géo</t>
  </si>
  <si>
    <t>Types d'organisation</t>
  </si>
  <si>
    <t>Cote d'état</t>
  </si>
  <si>
    <t>Nom affiché</t>
  </si>
  <si>
    <t>Abercorn</t>
  </si>
  <si>
    <t>880</t>
  </si>
  <si>
    <t>Abitibi</t>
  </si>
  <si>
    <t>R1001</t>
  </si>
  <si>
    <t>Régie d'aqueduc Richelieu-Centre</t>
  </si>
  <si>
    <t>Municipalité</t>
  </si>
  <si>
    <t>Linéaire</t>
  </si>
  <si>
    <t>1 - Très bon</t>
  </si>
  <si>
    <t>Ponctuel</t>
  </si>
  <si>
    <t>Sec</t>
  </si>
  <si>
    <t>Bassin_de_rétention</t>
  </si>
  <si>
    <t>Acton Vale</t>
  </si>
  <si>
    <t>870</t>
  </si>
  <si>
    <t>Abitibi-Ouest</t>
  </si>
  <si>
    <t>R1002</t>
  </si>
  <si>
    <t>Régie de l'eau de L'Île-Perrot</t>
  </si>
  <si>
    <t>MRC</t>
  </si>
  <si>
    <t>2 - Bon</t>
  </si>
  <si>
    <t>Avec retenue prolongée</t>
  </si>
  <si>
    <t>Marais_artificiel</t>
  </si>
  <si>
    <t>Adstock</t>
  </si>
  <si>
    <t>480</t>
  </si>
  <si>
    <t>Acton</t>
  </si>
  <si>
    <t>R1003</t>
  </si>
  <si>
    <t>Régie intermunicipale de l'eau potable Varennes, Sainte-Julie, Saint-Amable</t>
  </si>
  <si>
    <t>Régie</t>
  </si>
  <si>
    <t>3 - Acceptable</t>
  </si>
  <si>
    <t>Avec retenue permanente</t>
  </si>
  <si>
    <t>Aguanish</t>
  </si>
  <si>
    <t>992</t>
  </si>
  <si>
    <t>Administration régionale Kativik</t>
  </si>
  <si>
    <t>R1004</t>
  </si>
  <si>
    <t>Régie intermunicipale d'aqueduc de la vallée de Châteauguay</t>
  </si>
  <si>
    <t>4 - Mauvais</t>
  </si>
  <si>
    <t>À écoulement vertical</t>
  </si>
  <si>
    <t>Albanel</t>
  </si>
  <si>
    <t>790</t>
  </si>
  <si>
    <t>Antoine-Labelle</t>
  </si>
  <si>
    <t>R1005</t>
  </si>
  <si>
    <t>Régie intermunicipale d'aqueduc du Bas-Richelieu</t>
  </si>
  <si>
    <t>Accessible pour les activités d'exploitation</t>
  </si>
  <si>
    <t>5 - Très mauvais</t>
  </si>
  <si>
    <t>À écoulement horizontal sous la surface</t>
  </si>
  <si>
    <t>Bande_filtrante</t>
  </si>
  <si>
    <t>Albertville</t>
  </si>
  <si>
    <t>760</t>
  </si>
  <si>
    <t>Argenteuil</t>
  </si>
  <si>
    <t>R1006</t>
  </si>
  <si>
    <t>Régie intermunicipale d'aqueduc Richelieu-Yamaska</t>
  </si>
  <si>
    <t>CGU - Acceptation des conditions</t>
  </si>
  <si>
    <t>Accessible pour les activités d'entretien</t>
  </si>
  <si>
    <t>0 - Inconnu</t>
  </si>
  <si>
    <t>À écoulement en surface</t>
  </si>
  <si>
    <t>Fosse_d_arbres_drainante</t>
  </si>
  <si>
    <t>Alleyn-et-Cawood</t>
  </si>
  <si>
    <t>390</t>
  </si>
  <si>
    <t>Arthabaska</t>
  </si>
  <si>
    <t>R1008</t>
  </si>
  <si>
    <t>Régie intermunicipale d'approvisionnement en eau potable Henryville-Venise</t>
  </si>
  <si>
    <t>Oui, j'ai compris</t>
  </si>
  <si>
    <t>Accessible pour les deux</t>
  </si>
  <si>
    <t>Système hybride</t>
  </si>
  <si>
    <t>Revêtement_perméable</t>
  </si>
  <si>
    <t>Alma</t>
  </si>
  <si>
    <t>Avignon</t>
  </si>
  <si>
    <t>R1009</t>
  </si>
  <si>
    <t>Régie intermunicipale d'alimentation en eau potable du Bas-Saint-François</t>
  </si>
  <si>
    <t>Non accessible</t>
  </si>
  <si>
    <t>Autre type de marais</t>
  </si>
  <si>
    <t>Amherst</t>
  </si>
  <si>
    <t>270</t>
  </si>
  <si>
    <t>Beauce-Centre</t>
  </si>
  <si>
    <t>R1010</t>
  </si>
  <si>
    <t>Régie d'aqueduc intermunicipale des Moulins</t>
  </si>
  <si>
    <t>Oui</t>
  </si>
  <si>
    <t>Infiltration complète</t>
  </si>
  <si>
    <t>Code</t>
  </si>
  <si>
    <t>Amos</t>
  </si>
  <si>
    <t>290</t>
  </si>
  <si>
    <t>Beauce-Sartigan</t>
  </si>
  <si>
    <t>R1011</t>
  </si>
  <si>
    <t>Régie intermunicipale de l'eau de la Vallée du Richelieu</t>
  </si>
  <si>
    <t>Non</t>
  </si>
  <si>
    <t>Filtration avec recharge partielle</t>
  </si>
  <si>
    <t>V</t>
  </si>
  <si>
    <t>Amqui</t>
  </si>
  <si>
    <t>700</t>
  </si>
  <si>
    <t>Beauharnois-Salaberry</t>
  </si>
  <si>
    <t>R1016</t>
  </si>
  <si>
    <t>Régie d'aqueduc de Grand-Pré</t>
  </si>
  <si>
    <t>Contrôle hydraulique</t>
  </si>
  <si>
    <t>Filtration avec recharge partielle et drain surélevé</t>
  </si>
  <si>
    <t>NV</t>
  </si>
  <si>
    <t>Ange-Gardien</t>
  </si>
  <si>
    <t>380</t>
  </si>
  <si>
    <t>Bécancour</t>
  </si>
  <si>
    <t>R1017</t>
  </si>
  <si>
    <t>Régie intermunicipale de l'eau - Tracy - Saint-Joseph - Saint-Roch</t>
  </si>
  <si>
    <t>Contrôle de la qualité</t>
  </si>
  <si>
    <t>Filtration seulement</t>
  </si>
  <si>
    <t>A</t>
  </si>
  <si>
    <t>Armagh</t>
  </si>
  <si>
    <t>190</t>
  </si>
  <si>
    <t>Bellechasse</t>
  </si>
  <si>
    <t>R1018</t>
  </si>
  <si>
    <t>Régie intermunicipale des eaux Massawippi</t>
  </si>
  <si>
    <t>Contrôle hydraulique et qualité</t>
  </si>
  <si>
    <t>Acquisition</t>
  </si>
  <si>
    <t>Engazonée</t>
  </si>
  <si>
    <t>Arundel</t>
  </si>
  <si>
    <t>Bonaventure</t>
  </si>
  <si>
    <t>R1100</t>
  </si>
  <si>
    <t>Régie intermunicipale d'aqueduc et d'égout de Lotbinière-Centre</t>
  </si>
  <si>
    <t>Exploitation</t>
  </si>
  <si>
    <t>Ascot Corner</t>
  </si>
  <si>
    <t>460</t>
  </si>
  <si>
    <t>Brome-Missisquoi</t>
  </si>
  <si>
    <t>R1303</t>
  </si>
  <si>
    <t>Régie d'assainissement des eaux du bassin de Laprairie</t>
  </si>
  <si>
    <t>Entretien</t>
  </si>
  <si>
    <t>Avec biorétention</t>
  </si>
  <si>
    <t>Aston-Jonction</t>
  </si>
  <si>
    <t>972</t>
  </si>
  <si>
    <t>Caniapiscau</t>
  </si>
  <si>
    <t>R1305</t>
  </si>
  <si>
    <t>Régie intermunicipale d'assainissement du canton de Metgermette</t>
  </si>
  <si>
    <t>Renouvellement</t>
  </si>
  <si>
    <t>Filtrante engazonnée</t>
  </si>
  <si>
    <t>Auclair</t>
  </si>
  <si>
    <t>160</t>
  </si>
  <si>
    <t>Charlevoix</t>
  </si>
  <si>
    <t>R1306</t>
  </si>
  <si>
    <t>Régie intermunicipale d'assainissement des eaux usées de Rougemont/Saint-Césaire</t>
  </si>
  <si>
    <t>Disposition</t>
  </si>
  <si>
    <t>Filtrante avec plantations ou arbres</t>
  </si>
  <si>
    <t>Audet</t>
  </si>
  <si>
    <t>150</t>
  </si>
  <si>
    <t>Charlevoix-Est</t>
  </si>
  <si>
    <t>R1315</t>
  </si>
  <si>
    <t>Régie d'assainissement des eaux de Richelieu/Saint-Laurent</t>
  </si>
  <si>
    <t>Avec fosse ouverte standard</t>
  </si>
  <si>
    <t>Aumond</t>
  </si>
  <si>
    <t>440</t>
  </si>
  <si>
    <t>Coaticook</t>
  </si>
  <si>
    <t>R1319</t>
  </si>
  <si>
    <t>Régie d'assainissement des eaux usées de Boischatel, l'Ange-Gardien, Château-Richer</t>
  </si>
  <si>
    <t>Avec fosse avec sol structural</t>
  </si>
  <si>
    <t>Austin</t>
  </si>
  <si>
    <t>663</t>
  </si>
  <si>
    <t>Comm. métropolitaine de Montréal</t>
  </si>
  <si>
    <t>R1322</t>
  </si>
  <si>
    <t>Régie d'assainissement des eaux usées de Piedmont, St-Sauveur et Saint-Sauveur-des-Monts</t>
  </si>
  <si>
    <t>Coûts historiques actualisés</t>
  </si>
  <si>
    <t>Avec structure modulaire</t>
  </si>
  <si>
    <t>Authier</t>
  </si>
  <si>
    <t>235</t>
  </si>
  <si>
    <t>Communauté métropolitaine de Québec</t>
  </si>
  <si>
    <t>R1323</t>
  </si>
  <si>
    <t>Régie d'assainissement des Coteaux</t>
  </si>
  <si>
    <t>Contrats d'assurance</t>
  </si>
  <si>
    <t>Asphalte poreux</t>
  </si>
  <si>
    <t>Authier-Nord</t>
  </si>
  <si>
    <t>520</t>
  </si>
  <si>
    <t>D'Autray</t>
  </si>
  <si>
    <t>R1324</t>
  </si>
  <si>
    <t>Régie d'assainissement des eaux de la Vallée du Richelieu</t>
  </si>
  <si>
    <t>Références externes</t>
  </si>
  <si>
    <t>Béton poreux ou béton drainant</t>
  </si>
  <si>
    <t>Ayer's Cliff</t>
  </si>
  <si>
    <t>372</t>
  </si>
  <si>
    <t>Des Chenaux</t>
  </si>
  <si>
    <t>R1326</t>
  </si>
  <si>
    <t>Régie d'assainissement des eaux Terrebonne-Mascouche</t>
  </si>
  <si>
    <t>Références internes</t>
  </si>
  <si>
    <t>Pavés à joints drainants</t>
  </si>
  <si>
    <t>Baie-Comeau</t>
  </si>
  <si>
    <t>720</t>
  </si>
  <si>
    <t>Deux-Montagnes</t>
  </si>
  <si>
    <t>R1327</t>
  </si>
  <si>
    <t>Régie intermunicipale d'assainissement des eaux de Sainte-Thérèse et Blainville</t>
  </si>
  <si>
    <t>Pavés alvéolés</t>
  </si>
  <si>
    <t>Types uniques</t>
  </si>
  <si>
    <t>Baie-des-Sables</t>
  </si>
  <si>
    <t>490</t>
  </si>
  <si>
    <t>Drummond</t>
  </si>
  <si>
    <t>R1329</t>
  </si>
  <si>
    <t>Régie de traitement des eaux usées de Deux-Montagnes</t>
  </si>
  <si>
    <t>Baie-du-Febvre</t>
  </si>
  <si>
    <t>610</t>
  </si>
  <si>
    <t>Joliette</t>
  </si>
  <si>
    <t>R1330</t>
  </si>
  <si>
    <t>Régie d'assainissement des eaux usées de Chatham/Lachute</t>
  </si>
  <si>
    <t>Baie-D'Urfé</t>
  </si>
  <si>
    <t>140</t>
  </si>
  <si>
    <t>Kamouraska</t>
  </si>
  <si>
    <t>R1331</t>
  </si>
  <si>
    <t>Régie intermunicipale d'assainissement des eaux usées de Saint-Bruno-de-Montarville et de Saint-Basile-le-Grand</t>
  </si>
  <si>
    <t>Baie-Johan-Beetz</t>
  </si>
  <si>
    <t>210</t>
  </si>
  <si>
    <t>La Côte-de-Beaupré</t>
  </si>
  <si>
    <t>R1332</t>
  </si>
  <si>
    <t>Régie intermunicipale d'assainissement des eaux de Rosemère et de Lorraine</t>
  </si>
  <si>
    <t>Baie-Sainte-Catherine</t>
  </si>
  <si>
    <t>La Côte-de-Gaspé</t>
  </si>
  <si>
    <t>R1333</t>
  </si>
  <si>
    <t>Régie d'assainissement des eaux Sainte-Madeleine - Sainte-Marie-Madeleine</t>
  </si>
  <si>
    <t>Baie-Saint-Paul</t>
  </si>
  <si>
    <t>950</t>
  </si>
  <si>
    <t>La Haute-Côte-Nord</t>
  </si>
  <si>
    <t>R1335</t>
  </si>
  <si>
    <t>Régie d'assainissement des eaux du Grand Joliette</t>
  </si>
  <si>
    <t>Baie-Trinité</t>
  </si>
  <si>
    <t>La Haute-Gaspésie</t>
  </si>
  <si>
    <t>R4903</t>
  </si>
  <si>
    <t>Régie intermunicipale Géant</t>
  </si>
  <si>
    <t>Barkmere</t>
  </si>
  <si>
    <t>470</t>
  </si>
  <si>
    <t>La Haute-Yamaska</t>
  </si>
  <si>
    <t>R7101</t>
  </si>
  <si>
    <t>Régie intermunipale des infrastructures portuaires de Trois-Pistoles et Les Escoumins</t>
  </si>
  <si>
    <t>Barnston-Ouest</t>
  </si>
  <si>
    <t>220</t>
  </si>
  <si>
    <t>La Jacques-Cartier</t>
  </si>
  <si>
    <t>R7102</t>
  </si>
  <si>
    <t>Régie intermunicipale des infrastructures portuaires du lac Témiscouata</t>
  </si>
  <si>
    <t>Barraute</t>
  </si>
  <si>
    <t>La Matanie</t>
  </si>
  <si>
    <t>R8001</t>
  </si>
  <si>
    <t>S.Expl.Cent.traitement eau Chambly-Marieville-Richelieu</t>
  </si>
  <si>
    <t>Batiscan</t>
  </si>
  <si>
    <t>La Matapédia</t>
  </si>
  <si>
    <t>Beaconsfield</t>
  </si>
  <si>
    <t>La Mitis</t>
  </si>
  <si>
    <t>Béarn</t>
  </si>
  <si>
    <t>260</t>
  </si>
  <si>
    <t>La Nouvelle-Beauce</t>
  </si>
  <si>
    <t>Beauceville</t>
  </si>
  <si>
    <t>750</t>
  </si>
  <si>
    <t>La Rivière-du-Nord</t>
  </si>
  <si>
    <t>Beauharnois</t>
  </si>
  <si>
    <t>830</t>
  </si>
  <si>
    <t>La Vallée-de-la-Gatineau</t>
  </si>
  <si>
    <t>Beaulac-Garthby</t>
  </si>
  <si>
    <t>890</t>
  </si>
  <si>
    <t>La Vallée-de-l'Or</t>
  </si>
  <si>
    <t>Beaumont</t>
  </si>
  <si>
    <t>570</t>
  </si>
  <si>
    <t>La Vallée-du-Richelieu</t>
  </si>
  <si>
    <t>Beaupré</t>
  </si>
  <si>
    <t>930</t>
  </si>
  <si>
    <t>Lac-Saint-Jean-Est</t>
  </si>
  <si>
    <t>600</t>
  </si>
  <si>
    <t>L'Assomption</t>
  </si>
  <si>
    <t>Bedford</t>
  </si>
  <si>
    <t>910</t>
  </si>
  <si>
    <t>Le Domaine-du-Roy</t>
  </si>
  <si>
    <t>942</t>
  </si>
  <si>
    <t>Le Fjord-du-Saguenay</t>
  </si>
  <si>
    <t>Bégin</t>
  </si>
  <si>
    <t>982</t>
  </si>
  <si>
    <t>Le Golfe-du-Saint-Laurent</t>
  </si>
  <si>
    <t>Belcourt</t>
  </si>
  <si>
    <t>300</t>
  </si>
  <si>
    <t>Le Granit</t>
  </si>
  <si>
    <t>Belleterre</t>
  </si>
  <si>
    <t>560</t>
  </si>
  <si>
    <t>Le Haut-Richelieu</t>
  </si>
  <si>
    <t>Beloeil</t>
  </si>
  <si>
    <t>410</t>
  </si>
  <si>
    <t>Le Haut-Saint-François</t>
  </si>
  <si>
    <t>Berry</t>
  </si>
  <si>
    <t>690</t>
  </si>
  <si>
    <t>Le Haut-Saint-Laurent</t>
  </si>
  <si>
    <t>Berthier-sur-Mer</t>
  </si>
  <si>
    <t>Le Rocher-Percé</t>
  </si>
  <si>
    <t>Berthierville</t>
  </si>
  <si>
    <t>420</t>
  </si>
  <si>
    <t>Le Val-Saint-François</t>
  </si>
  <si>
    <t>Béthanie</t>
  </si>
  <si>
    <t>320</t>
  </si>
  <si>
    <t>L'Érable</t>
  </si>
  <si>
    <t>Biencourt</t>
  </si>
  <si>
    <t>310</t>
  </si>
  <si>
    <t>Les Appalaches</t>
  </si>
  <si>
    <t>Blainville</t>
  </si>
  <si>
    <t>110</t>
  </si>
  <si>
    <t>Les Basques</t>
  </si>
  <si>
    <t>Blanc-Sablon</t>
  </si>
  <si>
    <t>820</t>
  </si>
  <si>
    <t>Les Collines-de-l'Outaouais</t>
  </si>
  <si>
    <t>Blue Sea</t>
  </si>
  <si>
    <t>280</t>
  </si>
  <si>
    <t>Les Etchemins</t>
  </si>
  <si>
    <t>Boileau</t>
  </si>
  <si>
    <t>680</t>
  </si>
  <si>
    <t>Les Jardins-de-Napierville</t>
  </si>
  <si>
    <t>Boisbriand</t>
  </si>
  <si>
    <t>780</t>
  </si>
  <si>
    <t>Les Laurentides</t>
  </si>
  <si>
    <t>Boischatel</t>
  </si>
  <si>
    <t>540</t>
  </si>
  <si>
    <t>Les Maskoutains</t>
  </si>
  <si>
    <t>Bois-des-Filion</t>
  </si>
  <si>
    <t>640</t>
  </si>
  <si>
    <t>Les Moulins</t>
  </si>
  <si>
    <t>Bois-Franc</t>
  </si>
  <si>
    <t>770</t>
  </si>
  <si>
    <t>Les Pays-d'en-Haut</t>
  </si>
  <si>
    <t>Bolton-Est</t>
  </si>
  <si>
    <t>400</t>
  </si>
  <si>
    <t>Les Sources</t>
  </si>
  <si>
    <t>Bolton-Ouest</t>
  </si>
  <si>
    <t>200</t>
  </si>
  <si>
    <t>L'Île-d'Orléans</t>
  </si>
  <si>
    <t>170</t>
  </si>
  <si>
    <t>L'Islet</t>
  </si>
  <si>
    <t>Bonne-Espérance</t>
  </si>
  <si>
    <t>330</t>
  </si>
  <si>
    <t>Lotbinière</t>
  </si>
  <si>
    <t>Bonsecours</t>
  </si>
  <si>
    <t>960</t>
  </si>
  <si>
    <t>Manicouagan</t>
  </si>
  <si>
    <t>Boucherville</t>
  </si>
  <si>
    <t>590</t>
  </si>
  <si>
    <t>Marguerite-D'Youville</t>
  </si>
  <si>
    <t>Bouchette</t>
  </si>
  <si>
    <t>920</t>
  </si>
  <si>
    <t>Maria-Chapdelaine</t>
  </si>
  <si>
    <t>Bowman</t>
  </si>
  <si>
    <t>510</t>
  </si>
  <si>
    <t>Maskinongé</t>
  </si>
  <si>
    <t>Brébeuf</t>
  </si>
  <si>
    <t>620</t>
  </si>
  <si>
    <t>Matawinie</t>
  </si>
  <si>
    <t>Brigham</t>
  </si>
  <si>
    <t>350</t>
  </si>
  <si>
    <t>Mékinac</t>
  </si>
  <si>
    <t>Bristol</t>
  </si>
  <si>
    <t>450</t>
  </si>
  <si>
    <t>Memphrémagog</t>
  </si>
  <si>
    <t>Brome</t>
  </si>
  <si>
    <t>981</t>
  </si>
  <si>
    <t>Minganie</t>
  </si>
  <si>
    <t>Bromont</t>
  </si>
  <si>
    <t>630</t>
  </si>
  <si>
    <t>Montcalm</t>
  </si>
  <si>
    <t>Brossard</t>
  </si>
  <si>
    <t>180</t>
  </si>
  <si>
    <t>Montmagny</t>
  </si>
  <si>
    <t>Brownsburg-Chatham</t>
  </si>
  <si>
    <t>500</t>
  </si>
  <si>
    <t>Nicolet-Yamaska</t>
  </si>
  <si>
    <t>Bryson</t>
  </si>
  <si>
    <t>800</t>
  </si>
  <si>
    <t>Papineau</t>
  </si>
  <si>
    <t>Bury</t>
  </si>
  <si>
    <t>530</t>
  </si>
  <si>
    <t>Pierre-De Saurel</t>
  </si>
  <si>
    <t>Cacouna</t>
  </si>
  <si>
    <t>840</t>
  </si>
  <si>
    <t>Pontiac</t>
  </si>
  <si>
    <t>Calixa-Lavallée</t>
  </si>
  <si>
    <t>340</t>
  </si>
  <si>
    <t>Portneuf</t>
  </si>
  <si>
    <t>Campbell's Bay</t>
  </si>
  <si>
    <t>100</t>
  </si>
  <si>
    <t>Rimouski-Neigette</t>
  </si>
  <si>
    <t>Candiac</t>
  </si>
  <si>
    <t>120</t>
  </si>
  <si>
    <t>Rivière-du-Loup</t>
  </si>
  <si>
    <t>Cantley</t>
  </si>
  <si>
    <t>670</t>
  </si>
  <si>
    <t>Roussillon</t>
  </si>
  <si>
    <t>Cap-Chat</t>
  </si>
  <si>
    <t>550</t>
  </si>
  <si>
    <t>Rouville</t>
  </si>
  <si>
    <t>Caplan</t>
  </si>
  <si>
    <t>971</t>
  </si>
  <si>
    <t>Sept-Rivières</t>
  </si>
  <si>
    <t>Cap-Saint-Ignace</t>
  </si>
  <si>
    <t>850</t>
  </si>
  <si>
    <t>Témiscamingue</t>
  </si>
  <si>
    <t>Cap-Santé</t>
  </si>
  <si>
    <t>130</t>
  </si>
  <si>
    <t>Témiscouata</t>
  </si>
  <si>
    <t>Carignan</t>
  </si>
  <si>
    <t>730</t>
  </si>
  <si>
    <t>Thérèse-De Blainville</t>
  </si>
  <si>
    <t>Carleton-sur-Mer</t>
  </si>
  <si>
    <t>710</t>
  </si>
  <si>
    <t>Vaudreuil-Soulanges</t>
  </si>
  <si>
    <t>Cascapédia–Saint-Jules</t>
  </si>
  <si>
    <t>Causapscal</t>
  </si>
  <si>
    <t>Cayamant</t>
  </si>
  <si>
    <t>Chambly</t>
  </si>
  <si>
    <t>Chambord</t>
  </si>
  <si>
    <t>Champlain</t>
  </si>
  <si>
    <t>Champneuf</t>
  </si>
  <si>
    <t>Chandler</t>
  </si>
  <si>
    <t>Chapais</t>
  </si>
  <si>
    <t>Charette</t>
  </si>
  <si>
    <t>Charlemagne</t>
  </si>
  <si>
    <t>Chartierville</t>
  </si>
  <si>
    <t>Châteauguay</t>
  </si>
  <si>
    <t>Château-Richer</t>
  </si>
  <si>
    <t>Chazel</t>
  </si>
  <si>
    <t>Chelsea</t>
  </si>
  <si>
    <t>Chénéville</t>
  </si>
  <si>
    <t>Chertsey</t>
  </si>
  <si>
    <t>Chesterville</t>
  </si>
  <si>
    <t>Chibougamau</t>
  </si>
  <si>
    <t>Chichester</t>
  </si>
  <si>
    <t>Chute-aux-Outardes</t>
  </si>
  <si>
    <t>Chute-Saint-Philippe</t>
  </si>
  <si>
    <t>Clarenceville</t>
  </si>
  <si>
    <t>Clarendon</t>
  </si>
  <si>
    <t>Clermont</t>
  </si>
  <si>
    <t>Clerval</t>
  </si>
  <si>
    <t>Cleveland</t>
  </si>
  <si>
    <t>Cloridorme</t>
  </si>
  <si>
    <t>Colombier</t>
  </si>
  <si>
    <t>Compton</t>
  </si>
  <si>
    <t>Contrecoeur</t>
  </si>
  <si>
    <t>Cookshire-Eaton</t>
  </si>
  <si>
    <t>Coteau-du-Lac</t>
  </si>
  <si>
    <t>Côte-Nord-du-Golfe-du-Saint-Laurent</t>
  </si>
  <si>
    <t>Côte-Saint-Luc</t>
  </si>
  <si>
    <t>Courcelles–Saint-Évariste</t>
  </si>
  <si>
    <t>Cowansville</t>
  </si>
  <si>
    <t>Crabtree</t>
  </si>
  <si>
    <t>Danville</t>
  </si>
  <si>
    <t>Daveluyville</t>
  </si>
  <si>
    <t>Dégelis</t>
  </si>
  <si>
    <t>Déléage</t>
  </si>
  <si>
    <t>Delson</t>
  </si>
  <si>
    <t>Denholm</t>
  </si>
  <si>
    <t>Desbiens</t>
  </si>
  <si>
    <t>Deschaillons-sur-Saint-Laurent</t>
  </si>
  <si>
    <t>Deschambault-Grondines</t>
  </si>
  <si>
    <t>Disraeli</t>
  </si>
  <si>
    <t>Dixville</t>
  </si>
  <si>
    <t>Dolbeau-Mistassini</t>
  </si>
  <si>
    <t>Dollard-des-Ormeaux</t>
  </si>
  <si>
    <t>Donnacona</t>
  </si>
  <si>
    <t>Dorval</t>
  </si>
  <si>
    <t>Dosquet</t>
  </si>
  <si>
    <t>Drummondville</t>
  </si>
  <si>
    <t>Dudswell</t>
  </si>
  <si>
    <t>Duhamel</t>
  </si>
  <si>
    <t>Duhamel-Ouest</t>
  </si>
  <si>
    <t>Dundee</t>
  </si>
  <si>
    <t>Dunham</t>
  </si>
  <si>
    <t>Duparquet</t>
  </si>
  <si>
    <t>Dupuy</t>
  </si>
  <si>
    <t>Durham-Sud</t>
  </si>
  <si>
    <t>East Angus</t>
  </si>
  <si>
    <t>East Broughton</t>
  </si>
  <si>
    <t>East Farnham</t>
  </si>
  <si>
    <t>East Hereford</t>
  </si>
  <si>
    <t>Eastman</t>
  </si>
  <si>
    <t>Eeyou Istchee Baie-James</t>
  </si>
  <si>
    <t>Egan-Sud</t>
  </si>
  <si>
    <t>Elgin</t>
  </si>
  <si>
    <t>Entrelacs</t>
  </si>
  <si>
    <t>Escuminac</t>
  </si>
  <si>
    <t>Esprit-Saint</t>
  </si>
  <si>
    <t>Estérel</t>
  </si>
  <si>
    <t>Farnham</t>
  </si>
  <si>
    <t>Fassett</t>
  </si>
  <si>
    <t>Ferland-et-Boilleau</t>
  </si>
  <si>
    <t>Ferme-Neuve</t>
  </si>
  <si>
    <t>Fermont</t>
  </si>
  <si>
    <t>Forestville</t>
  </si>
  <si>
    <t>Fort-Coulonge</t>
  </si>
  <si>
    <t>Fortierville</t>
  </si>
  <si>
    <t>Fossambault-sur-le-Lac</t>
  </si>
  <si>
    <t>Frampton</t>
  </si>
  <si>
    <t>Franklin</t>
  </si>
  <si>
    <t>Franquelin</t>
  </si>
  <si>
    <t>Frelighsburg</t>
  </si>
  <si>
    <t>Frontenac</t>
  </si>
  <si>
    <t>Fugèreville</t>
  </si>
  <si>
    <t>Gallichan</t>
  </si>
  <si>
    <t>Gaspé</t>
  </si>
  <si>
    <t>Gatineau</t>
  </si>
  <si>
    <t>Girardville</t>
  </si>
  <si>
    <t>Godbout</t>
  </si>
  <si>
    <t>Godmanchester</t>
  </si>
  <si>
    <t>Gore</t>
  </si>
  <si>
    <t>Gracefield</t>
  </si>
  <si>
    <t>Granby</t>
  </si>
  <si>
    <t>Grande-Rivière</t>
  </si>
  <si>
    <t>Grandes-Piles</t>
  </si>
  <si>
    <t>Grande-Vallée</t>
  </si>
  <si>
    <t>Grand-Métis</t>
  </si>
  <si>
    <t>Grand-Remous</t>
  </si>
  <si>
    <t>Grand-Saint-Esprit</t>
  </si>
  <si>
    <t>Grenville</t>
  </si>
  <si>
    <t>Grenville-sur-la-Rouge</t>
  </si>
  <si>
    <t>Gros-Mécatina</t>
  </si>
  <si>
    <t>Grosse-Île</t>
  </si>
  <si>
    <t>Grosses-Roches</t>
  </si>
  <si>
    <t>Guérin</t>
  </si>
  <si>
    <t>Ham-Nord</t>
  </si>
  <si>
    <t>Hampden</t>
  </si>
  <si>
    <t>Hampstead</t>
  </si>
  <si>
    <t>Ham-Sud</t>
  </si>
  <si>
    <t>Harrington</t>
  </si>
  <si>
    <t>Hatley</t>
  </si>
  <si>
    <t>Havelock</t>
  </si>
  <si>
    <t>Havre-Saint-Pierre</t>
  </si>
  <si>
    <t>Hébertville</t>
  </si>
  <si>
    <t>Hébertville-Station</t>
  </si>
  <si>
    <t>Hemmingford</t>
  </si>
  <si>
    <t>Henryville</t>
  </si>
  <si>
    <t>Hérouxville</t>
  </si>
  <si>
    <t>Hinchinbrooke</t>
  </si>
  <si>
    <t>Honfleur</t>
  </si>
  <si>
    <t>Hope</t>
  </si>
  <si>
    <t>Hope Town</t>
  </si>
  <si>
    <t>Howick</t>
  </si>
  <si>
    <t>Huberdeau</t>
  </si>
  <si>
    <t>Hudson</t>
  </si>
  <si>
    <t>Huntingdon</t>
  </si>
  <si>
    <t>Inverness</t>
  </si>
  <si>
    <t>Irlande</t>
  </si>
  <si>
    <t>Ivry-sur-le-Lac</t>
  </si>
  <si>
    <t>Kazabazua</t>
  </si>
  <si>
    <t>Kiamika</t>
  </si>
  <si>
    <t>Kingsbury</t>
  </si>
  <si>
    <t>Kingsey Falls</t>
  </si>
  <si>
    <t>Kinnear's Mills</t>
  </si>
  <si>
    <t>Kipawa</t>
  </si>
  <si>
    <t>Kirkland</t>
  </si>
  <si>
    <t>La Bostonnais</t>
  </si>
  <si>
    <t>La Conception</t>
  </si>
  <si>
    <t>La Corne</t>
  </si>
  <si>
    <t>La Doré</t>
  </si>
  <si>
    <t>La Durantaye</t>
  </si>
  <si>
    <t>La Guadeloupe</t>
  </si>
  <si>
    <t>La Macaza</t>
  </si>
  <si>
    <t>La Malbaie</t>
  </si>
  <si>
    <t>La Martre</t>
  </si>
  <si>
    <t>La Minerve</t>
  </si>
  <si>
    <t>La Morandière-Rochebaucourt</t>
  </si>
  <si>
    <t>La Motte</t>
  </si>
  <si>
    <t>La Patrie</t>
  </si>
  <si>
    <t>La Pêche</t>
  </si>
  <si>
    <t>La Pocatière</t>
  </si>
  <si>
    <t>La Prairie</t>
  </si>
  <si>
    <t>La Présentation</t>
  </si>
  <si>
    <t>La Rédemption</t>
  </si>
  <si>
    <t>La Reine</t>
  </si>
  <si>
    <t>La Sarre</t>
  </si>
  <si>
    <t>La Trinité-des-Monts</t>
  </si>
  <si>
    <t>La Tuque</t>
  </si>
  <si>
    <t>La Visitation-de-l'Île-Dupas</t>
  </si>
  <si>
    <t>La Visitation-de-Yamaska</t>
  </si>
  <si>
    <t>Labelle</t>
  </si>
  <si>
    <t>Labrecque</t>
  </si>
  <si>
    <t>Lac-au-Saumon</t>
  </si>
  <si>
    <t>Lac-aux-Sables</t>
  </si>
  <si>
    <t>Lac-Beauport</t>
  </si>
  <si>
    <t>Lac-Bouchette</t>
  </si>
  <si>
    <t>Lac-Brome</t>
  </si>
  <si>
    <t>Lac-Delage</t>
  </si>
  <si>
    <t>Lac-des-Aigles</t>
  </si>
  <si>
    <t>Lac-des-Écorces</t>
  </si>
  <si>
    <t>Lac-des-Plages</t>
  </si>
  <si>
    <t>Lac-des-Seize-Îles</t>
  </si>
  <si>
    <t>Lac-Drolet</t>
  </si>
  <si>
    <t>Lac-du-Cerf</t>
  </si>
  <si>
    <t>Lac-Édouard</t>
  </si>
  <si>
    <t>Lac-Etchemin</t>
  </si>
  <si>
    <t>Lac-Frontière</t>
  </si>
  <si>
    <t>Lachute</t>
  </si>
  <si>
    <t>Lac-Mégantic</t>
  </si>
  <si>
    <t>Lacolle</t>
  </si>
  <si>
    <t>Lac-Poulin</t>
  </si>
  <si>
    <t>Lac-Saguay</t>
  </si>
  <si>
    <t>Lac-Sainte-Marie</t>
  </si>
  <si>
    <t>Lac-Saint-Joseph</t>
  </si>
  <si>
    <t>Lac-Saint-Paul</t>
  </si>
  <si>
    <t>Lac-Sergent</t>
  </si>
  <si>
    <t>Lac-Simon</t>
  </si>
  <si>
    <t>Lac-Supérieur</t>
  </si>
  <si>
    <t>Lac-Tremblant-Nord</t>
  </si>
  <si>
    <t>Laforce</t>
  </si>
  <si>
    <t>Lamarche</t>
  </si>
  <si>
    <t>Lambton</t>
  </si>
  <si>
    <t>L'Ancienne-Lorette</t>
  </si>
  <si>
    <t>Landrienne</t>
  </si>
  <si>
    <t>L'Ange-Gardien</t>
  </si>
  <si>
    <t>Lanoraie</t>
  </si>
  <si>
    <t>L'Anse-Saint-Jean</t>
  </si>
  <si>
    <t>Lantier</t>
  </si>
  <si>
    <t>Larouche</t>
  </si>
  <si>
    <t>L'Ascension</t>
  </si>
  <si>
    <t>L'Ascension-de-Notre-Seigneur</t>
  </si>
  <si>
    <t>L'Ascension-de-Patapédia</t>
  </si>
  <si>
    <t>Latulipe-et-Gaboury</t>
  </si>
  <si>
    <t>Launay</t>
  </si>
  <si>
    <t>Laurier-Station</t>
  </si>
  <si>
    <t>Laurierville</t>
  </si>
  <si>
    <t>Laval</t>
  </si>
  <si>
    <t>Lavaltrie</t>
  </si>
  <si>
    <t>L'Avenir</t>
  </si>
  <si>
    <t>Laverlochère-Angliers</t>
  </si>
  <si>
    <t>Lawrenceville</t>
  </si>
  <si>
    <t>Lebel-sur-Quévillon</t>
  </si>
  <si>
    <t>Leclercville</t>
  </si>
  <si>
    <t>Lefebvre</t>
  </si>
  <si>
    <t>Lejeune</t>
  </si>
  <si>
    <t>Lemieux</t>
  </si>
  <si>
    <t>L'Épiphanie</t>
  </si>
  <si>
    <t>Léry</t>
  </si>
  <si>
    <t>Les Bergeronnes</t>
  </si>
  <si>
    <t>Les Cèdres</t>
  </si>
  <si>
    <t>Les Coteaux</t>
  </si>
  <si>
    <t>Les Éboulements</t>
  </si>
  <si>
    <t>Les Escoumins</t>
  </si>
  <si>
    <t>Les Hauteurs</t>
  </si>
  <si>
    <t>Les Îles-de-la-Madeleine</t>
  </si>
  <si>
    <t>Les Méchins</t>
  </si>
  <si>
    <t>Lévis</t>
  </si>
  <si>
    <t>L'Île-Cadieux</t>
  </si>
  <si>
    <t>L'Île-d'Anticosti</t>
  </si>
  <si>
    <t>L'Île-Dorval</t>
  </si>
  <si>
    <t>L'Île-du-Grand-Calumet</t>
  </si>
  <si>
    <t>L'Île-Perrot</t>
  </si>
  <si>
    <t>Lingwick</t>
  </si>
  <si>
    <t>L'Isle-aux-Allumettes</t>
  </si>
  <si>
    <t>L'Isle-aux-Coudres</t>
  </si>
  <si>
    <t>L'Isle-Verte</t>
  </si>
  <si>
    <t>Litchfield</t>
  </si>
  <si>
    <t>Lochaber</t>
  </si>
  <si>
    <t>Lochaber-Partie-Ouest</t>
  </si>
  <si>
    <t>Longue-Pointe-de-Mingan</t>
  </si>
  <si>
    <t>Longue-Rive</t>
  </si>
  <si>
    <t>Longueuil</t>
  </si>
  <si>
    <t>Lorraine</t>
  </si>
  <si>
    <t>Lorrainville</t>
  </si>
  <si>
    <t>Louiseville</t>
  </si>
  <si>
    <t>Low</t>
  </si>
  <si>
    <t>Lyster</t>
  </si>
  <si>
    <t>Macamic</t>
  </si>
  <si>
    <t>Maddington Falls</t>
  </si>
  <si>
    <t>Magog</t>
  </si>
  <si>
    <t>Malartic</t>
  </si>
  <si>
    <t>Mandeville</t>
  </si>
  <si>
    <t>Maniwaki</t>
  </si>
  <si>
    <t>Manseau</t>
  </si>
  <si>
    <t>Mansfield-et-Pontefract</t>
  </si>
  <si>
    <t>Maria</t>
  </si>
  <si>
    <t>Maricourt</t>
  </si>
  <si>
    <t>Marieville</t>
  </si>
  <si>
    <t>Marsoui</t>
  </si>
  <si>
    <t>Marston</t>
  </si>
  <si>
    <t>Martinville</t>
  </si>
  <si>
    <t>Mascouche</t>
  </si>
  <si>
    <t>Massueville</t>
  </si>
  <si>
    <t>Matagami</t>
  </si>
  <si>
    <t>Matane</t>
  </si>
  <si>
    <t>Matapédia</t>
  </si>
  <si>
    <t>Mayo</t>
  </si>
  <si>
    <t>McMasterville</t>
  </si>
  <si>
    <t>Melbourne</t>
  </si>
  <si>
    <t>Mercier</t>
  </si>
  <si>
    <t>Messines</t>
  </si>
  <si>
    <t>Métabetchouan–Lac-à-la-Croix</t>
  </si>
  <si>
    <t>Métis-sur-Mer</t>
  </si>
  <si>
    <t>Milan</t>
  </si>
  <si>
    <t>Mille-Isles</t>
  </si>
  <si>
    <t>Mirabel</t>
  </si>
  <si>
    <t>Moffet</t>
  </si>
  <si>
    <t>Mont-Blanc</t>
  </si>
  <si>
    <t>Mont-Carmel</t>
  </si>
  <si>
    <t>Montcerf-Lytton</t>
  </si>
  <si>
    <t>Montebello</t>
  </si>
  <si>
    <t>Mont-Joli</t>
  </si>
  <si>
    <t>Mont-Laurier</t>
  </si>
  <si>
    <t>Montpellier</t>
  </si>
  <si>
    <t>Montréal</t>
  </si>
  <si>
    <t>Montréal-Est</t>
  </si>
  <si>
    <t>Montréal-Ouest</t>
  </si>
  <si>
    <t>Mont-Royal</t>
  </si>
  <si>
    <t>Mont-Saint-Grégoire</t>
  </si>
  <si>
    <t>Mont-Saint-Hilaire</t>
  </si>
  <si>
    <t>Mont-Saint-Michel</t>
  </si>
  <si>
    <t>Mont-Saint-Pierre</t>
  </si>
  <si>
    <t>Mont-Tremblant</t>
  </si>
  <si>
    <t>Morin-Heights</t>
  </si>
  <si>
    <t>Mulgrave-et-Derry</t>
  </si>
  <si>
    <t>Murdochville</t>
  </si>
  <si>
    <t>Namur</t>
  </si>
  <si>
    <t>Nantes</t>
  </si>
  <si>
    <t>Napierville</t>
  </si>
  <si>
    <t>Natashquan</t>
  </si>
  <si>
    <t>Nédélec</t>
  </si>
  <si>
    <t>Neuville</t>
  </si>
  <si>
    <t>New Carlisle</t>
  </si>
  <si>
    <t>New Richmond</t>
  </si>
  <si>
    <t>Newport</t>
  </si>
  <si>
    <t>Nicolet</t>
  </si>
  <si>
    <t>Nominingue</t>
  </si>
  <si>
    <t>Normandin</t>
  </si>
  <si>
    <t>Normétal</t>
  </si>
  <si>
    <t>North Hatley</t>
  </si>
  <si>
    <t>Notre-Dame-Auxiliatrice-de-Buckland</t>
  </si>
  <si>
    <t>Notre-Dame-de-Bonsecours</t>
  </si>
  <si>
    <t>Notre-Dame-de-Ham</t>
  </si>
  <si>
    <t>Notre-Dame-de-la-Merci</t>
  </si>
  <si>
    <t>Notre-Dame-de-la-Paix</t>
  </si>
  <si>
    <t>Notre-Dame-de-la-Salette</t>
  </si>
  <si>
    <t>Notre-Dame-de-l'Île-Perrot</t>
  </si>
  <si>
    <t>Notre-Dame-de-Lorette</t>
  </si>
  <si>
    <t>Notre-Dame-de-Lourdes</t>
  </si>
  <si>
    <t>Notre-Dame-de-Montauban</t>
  </si>
  <si>
    <t>Notre-Dame-de-Pontmain</t>
  </si>
  <si>
    <t>Notre-Dame-des-Anges</t>
  </si>
  <si>
    <t>Notre-Dame-des-Bois</t>
  </si>
  <si>
    <t>Notre-Dame-des-Monts</t>
  </si>
  <si>
    <t>Notre-Dame-des-Neiges</t>
  </si>
  <si>
    <t>Notre-Dame-des-Pins</t>
  </si>
  <si>
    <t>Notre-Dame-des-Prairies</t>
  </si>
  <si>
    <t>Notre-Dame-des-Sept-Douleurs</t>
  </si>
  <si>
    <t>Notre-Dame-de-Stanbridge</t>
  </si>
  <si>
    <t>Notre-Dame-du-Bon-Conseil</t>
  </si>
  <si>
    <t>Notre-Dame-du-Laus</t>
  </si>
  <si>
    <t>Notre-Dame-du-Mont-Carmel</t>
  </si>
  <si>
    <t>Notre-Dame-du-Nord</t>
  </si>
  <si>
    <t>Notre-Dame-du-Portage</t>
  </si>
  <si>
    <t>Notre-Dame-du-Rosaire</t>
  </si>
  <si>
    <t>Notre-Dame-du-Sacré-Coeur-d'Issoudun</t>
  </si>
  <si>
    <t>Nouvelle</t>
  </si>
  <si>
    <t>Noyan</t>
  </si>
  <si>
    <t>Ogden</t>
  </si>
  <si>
    <t>Oka</t>
  </si>
  <si>
    <t>Orford</t>
  </si>
  <si>
    <t>Ormstown</t>
  </si>
  <si>
    <t>Otter Lake</t>
  </si>
  <si>
    <t>Otterburn Park</t>
  </si>
  <si>
    <t>Packington</t>
  </si>
  <si>
    <t>Padoue</t>
  </si>
  <si>
    <t>Palmarolle</t>
  </si>
  <si>
    <t>Papineauville</t>
  </si>
  <si>
    <t>Parisville</t>
  </si>
  <si>
    <t>Paspébiac</t>
  </si>
  <si>
    <t>Percé</t>
  </si>
  <si>
    <t>Péribonka</t>
  </si>
  <si>
    <t>Petite-Rivière-Saint-François</t>
  </si>
  <si>
    <t>Petite-Vallée</t>
  </si>
  <si>
    <t>Petit-Saguenay</t>
  </si>
  <si>
    <t>Piedmont</t>
  </si>
  <si>
    <t>Pierreville</t>
  </si>
  <si>
    <t>Pike River</t>
  </si>
  <si>
    <t>Pincourt</t>
  </si>
  <si>
    <t>Piopolis</t>
  </si>
  <si>
    <t>Plaisance</t>
  </si>
  <si>
    <t>Plessisville</t>
  </si>
  <si>
    <t>Pohénégamook</t>
  </si>
  <si>
    <t>Pointe-à-la-Croix</t>
  </si>
  <si>
    <t>Pointe-aux-Outardes</t>
  </si>
  <si>
    <t>Pointe-Calumet</t>
  </si>
  <si>
    <t>Pointe-Claire</t>
  </si>
  <si>
    <t>Pointe-des-Cascades</t>
  </si>
  <si>
    <t>Pointe-Fortune</t>
  </si>
  <si>
    <t>Pointe-Lebel</t>
  </si>
  <si>
    <t>Pont-Rouge</t>
  </si>
  <si>
    <t>Portage-du-Fort</t>
  </si>
  <si>
    <t>Port-Cartier</t>
  </si>
  <si>
    <t>Port-Daniel–Gascons</t>
  </si>
  <si>
    <t>Portneuf-sur-Mer</t>
  </si>
  <si>
    <t>Potton</t>
  </si>
  <si>
    <t>Poularies</t>
  </si>
  <si>
    <t>Preissac</t>
  </si>
  <si>
    <t>Prévost</t>
  </si>
  <si>
    <t>Price</t>
  </si>
  <si>
    <t>Princeville</t>
  </si>
  <si>
    <t>Québec</t>
  </si>
  <si>
    <t>Racine</t>
  </si>
  <si>
    <t>Ragueneau</t>
  </si>
  <si>
    <t>Rapide-Danseur</t>
  </si>
  <si>
    <t>Rapides-des-Joachims</t>
  </si>
  <si>
    <t>Rawdon</t>
  </si>
  <si>
    <t>Rémigny</t>
  </si>
  <si>
    <t>Repentigny</t>
  </si>
  <si>
    <t>Richelieu</t>
  </si>
  <si>
    <t>Richmond</t>
  </si>
  <si>
    <t>Rigaud</t>
  </si>
  <si>
    <t>Rimouski</t>
  </si>
  <si>
    <t>Ripon</t>
  </si>
  <si>
    <t>Ristigouche-Sud-Est</t>
  </si>
  <si>
    <t>Rivière-à-Claude</t>
  </si>
  <si>
    <t>Rivière-à-Pierre</t>
  </si>
  <si>
    <t>Rivière-au-Tonnerre</t>
  </si>
  <si>
    <t>Rivière-Beaudette</t>
  </si>
  <si>
    <t>Rivière-Bleue</t>
  </si>
  <si>
    <t>Rivière-Éternité</t>
  </si>
  <si>
    <t>Rivière-Héva</t>
  </si>
  <si>
    <t>Rivière-Ouelle</t>
  </si>
  <si>
    <t>Rivière-Rouge</t>
  </si>
  <si>
    <t>Rivière-Saint-Jean</t>
  </si>
  <si>
    <t>Roberval</t>
  </si>
  <si>
    <t>Roquemaure</t>
  </si>
  <si>
    <t>Rosemère</t>
  </si>
  <si>
    <t>Rougemont</t>
  </si>
  <si>
    <t>Rouyn-Noranda</t>
  </si>
  <si>
    <t>Roxton</t>
  </si>
  <si>
    <t>Roxton Falls</t>
  </si>
  <si>
    <t>Roxton Pond</t>
  </si>
  <si>
    <t>Sacré-Coeur</t>
  </si>
  <si>
    <t>Sacré-Coeur-de-Jésus</t>
  </si>
  <si>
    <t>Saguenay</t>
  </si>
  <si>
    <t>Saint-Adalbert</t>
  </si>
  <si>
    <t>Saint-Adelme</t>
  </si>
  <si>
    <t>Saint-Adelphe</t>
  </si>
  <si>
    <t>Saint-Adolphe-d'Howard</t>
  </si>
  <si>
    <t>Saint-Adrien</t>
  </si>
  <si>
    <t>Saint-Adrien-d'Irlande</t>
  </si>
  <si>
    <t>Saint-Agapit</t>
  </si>
  <si>
    <t>Saint-Aimé</t>
  </si>
  <si>
    <t>Saint-Aimé-des-Lacs</t>
  </si>
  <si>
    <t>Saint-Aimé-du-Lac-des-Îles</t>
  </si>
  <si>
    <t>Saint-Alban</t>
  </si>
  <si>
    <t>Saint-Albert</t>
  </si>
  <si>
    <t>Saint-Alexandre</t>
  </si>
  <si>
    <t>Saint-Alexandre-de-Kamouraska</t>
  </si>
  <si>
    <t>Saint-Alexandre-des-Lacs</t>
  </si>
  <si>
    <t>Saint-Alexis</t>
  </si>
  <si>
    <t>Saint-Alexis-de-Matapédia</t>
  </si>
  <si>
    <t>Saint-Alexis-des-Monts</t>
  </si>
  <si>
    <t>Saint-Alfred</t>
  </si>
  <si>
    <t>Saint-Alphonse</t>
  </si>
  <si>
    <t>Saint-Alphonse-de-Granby</t>
  </si>
  <si>
    <t>Saint-Alphonse-Rodriguez</t>
  </si>
  <si>
    <t>Saint-Amable</t>
  </si>
  <si>
    <t>Saint-Ambroise</t>
  </si>
  <si>
    <t>Saint-Ambroise-de-Kildare</t>
  </si>
  <si>
    <t>Saint-Anaclet-de-Lessard</t>
  </si>
  <si>
    <t>Saint-André-Avellin</t>
  </si>
  <si>
    <t>Saint-André-d'Argenteuil</t>
  </si>
  <si>
    <t>Saint-André-de-Kamouraska</t>
  </si>
  <si>
    <t>Saint-André-de-Restigouche</t>
  </si>
  <si>
    <t>Saint-André-du-Lac-Saint-Jean</t>
  </si>
  <si>
    <t>Saint-Anicet</t>
  </si>
  <si>
    <t>Saint-Anselme</t>
  </si>
  <si>
    <t>Saint-Antoine-de-l'Isle-aux-Grues</t>
  </si>
  <si>
    <t>Saint-Antoine-de-Tilly</t>
  </si>
  <si>
    <t>Saint-Antoine-sur-Richelieu</t>
  </si>
  <si>
    <t>Saint-Antonin</t>
  </si>
  <si>
    <t>Saint-Apollinaire</t>
  </si>
  <si>
    <t>Saint-Armand</t>
  </si>
  <si>
    <t>Saint-Arsène</t>
  </si>
  <si>
    <t>Saint-Athanase</t>
  </si>
  <si>
    <t>Saint-Aubert</t>
  </si>
  <si>
    <t>Saint-Augustin</t>
  </si>
  <si>
    <t>Saint-Augustin-de-Desmaures</t>
  </si>
  <si>
    <t>Saint-Augustin-de-Woburn</t>
  </si>
  <si>
    <t>Saint-Barnabé</t>
  </si>
  <si>
    <t>Saint-Barnabé-Sud</t>
  </si>
  <si>
    <t>Saint-Barthélemy</t>
  </si>
  <si>
    <t>Saint-Basile</t>
  </si>
  <si>
    <t>Saint-Basile-le-Grand</t>
  </si>
  <si>
    <t>Saint-Benjamin</t>
  </si>
  <si>
    <t>Saint-Benoît-du-Lac</t>
  </si>
  <si>
    <t>Saint-Benoît-Labre</t>
  </si>
  <si>
    <t>Saint-Bernard</t>
  </si>
  <si>
    <t>Saint-Bernard-de-Lacolle</t>
  </si>
  <si>
    <t>Saint-Bernard-de-Michaudville</t>
  </si>
  <si>
    <t>Saint-Blaise-sur-Richelieu</t>
  </si>
  <si>
    <t>Saint-Bonaventure</t>
  </si>
  <si>
    <t>Saint-Boniface</t>
  </si>
  <si>
    <t>Saint-Bruno</t>
  </si>
  <si>
    <t>Saint-Bruno-de-Guigues</t>
  </si>
  <si>
    <t>Saint-Bruno-de-Kamouraska</t>
  </si>
  <si>
    <t>Saint-Bruno-de-Montarville</t>
  </si>
  <si>
    <t>Saint-Calixte</t>
  </si>
  <si>
    <t>Saint-Camille</t>
  </si>
  <si>
    <t>Saint-Camille-de-Lellis</t>
  </si>
  <si>
    <t>Saint-Casimir</t>
  </si>
  <si>
    <t>Saint-Célestin</t>
  </si>
  <si>
    <t>Saint-Césaire</t>
  </si>
  <si>
    <t>Saint-Charles-Borromée</t>
  </si>
  <si>
    <t>Saint-Charles-de-Bellechasse</t>
  </si>
  <si>
    <t>Saint-Charles-de-Bourget</t>
  </si>
  <si>
    <t>Saint-Charles-Garnier</t>
  </si>
  <si>
    <t>Saint-Charles-sur-Richelieu</t>
  </si>
  <si>
    <t>Saint-Christophe-d'Arthabaska</t>
  </si>
  <si>
    <t>Saint-Chrysostome</t>
  </si>
  <si>
    <t>Saint-Claude</t>
  </si>
  <si>
    <t>Saint-Clément</t>
  </si>
  <si>
    <t>Saint-Cléophas</t>
  </si>
  <si>
    <t>Saint-Cléophas-de-Brandon</t>
  </si>
  <si>
    <t>Saint-Clet</t>
  </si>
  <si>
    <t>Saint-Colomban</t>
  </si>
  <si>
    <t>Saint-Côme</t>
  </si>
  <si>
    <t>Saint-Côme–Linière</t>
  </si>
  <si>
    <t>Saint-Constant</t>
  </si>
  <si>
    <t>Saint-Cuthbert</t>
  </si>
  <si>
    <t>Saint-Cyprien</t>
  </si>
  <si>
    <t>Saint-Cyprien-de-Napierville</t>
  </si>
  <si>
    <t>Saint-Cyrille-de-Lessard</t>
  </si>
  <si>
    <t>Saint-Cyrille-de-Wendover</t>
  </si>
  <si>
    <t>Saint-Damase</t>
  </si>
  <si>
    <t>Saint-Damase-de-L'Islet</t>
  </si>
  <si>
    <t>Saint-Damien</t>
  </si>
  <si>
    <t>Saint-Damien-de-Buckland</t>
  </si>
  <si>
    <t>Saint-David</t>
  </si>
  <si>
    <t>Saint-David-de-Falardeau</t>
  </si>
  <si>
    <t>Saint-Denis-De La Bouteillerie</t>
  </si>
  <si>
    <t>Saint-Denis-de-Brompton</t>
  </si>
  <si>
    <t>Saint-Denis-sur-Richelieu</t>
  </si>
  <si>
    <t>Saint-Didace</t>
  </si>
  <si>
    <t>Saint-Dominique</t>
  </si>
  <si>
    <t>Saint-Dominique-du-Rosaire</t>
  </si>
  <si>
    <t>Saint-Donat</t>
  </si>
  <si>
    <t>Sainte-Adèle</t>
  </si>
  <si>
    <t>Sainte-Agathe-de-Lotbinière</t>
  </si>
  <si>
    <t>Sainte-Agathe-des-Monts</t>
  </si>
  <si>
    <t>Sainte-Angèle-de-Mérici</t>
  </si>
  <si>
    <t>Sainte-Angèle-de-Monnoir</t>
  </si>
  <si>
    <t>Sainte-Angèle-de-Prémont</t>
  </si>
  <si>
    <t>Sainte-Anne-de-Beaupré</t>
  </si>
  <si>
    <t>Sainte-Anne-de-Bellevue</t>
  </si>
  <si>
    <t>Sainte-Anne-de-la-Pérade</t>
  </si>
  <si>
    <t>Sainte-Anne-de-la-Rochelle</t>
  </si>
  <si>
    <t>Sainte-Anne-de-Sabrevois</t>
  </si>
  <si>
    <t>Sainte-Anne-des-Lacs</t>
  </si>
  <si>
    <t>Sainte-Anne-des-Monts</t>
  </si>
  <si>
    <t>Sainte-Anne-de-Sorel</t>
  </si>
  <si>
    <t>Sainte-Anne-des-Plaines</t>
  </si>
  <si>
    <t>Sainte-Anne-du-Lac</t>
  </si>
  <si>
    <t>Sainte-Apolline-de-Patton</t>
  </si>
  <si>
    <t>Sainte-Aurélie</t>
  </si>
  <si>
    <t>Sainte-Barbe</t>
  </si>
  <si>
    <t>Sainte-Béatrix</t>
  </si>
  <si>
    <t>Sainte-Brigide-d'Iberville</t>
  </si>
  <si>
    <t>Sainte-Brigitte-de-Laval</t>
  </si>
  <si>
    <t>Sainte-Brigitte-des-Saults</t>
  </si>
  <si>
    <t>Sainte-Catherine</t>
  </si>
  <si>
    <t>Sainte-Catherine-de-Hatley</t>
  </si>
  <si>
    <t>Sainte-Catherine-de-la-Jacques-Cartier</t>
  </si>
  <si>
    <t>Sainte-Cécile-de-Lévrard</t>
  </si>
  <si>
    <t>Sainte-Cécile-de-Milton</t>
  </si>
  <si>
    <t>Sainte-Cécile-de-Whitton</t>
  </si>
  <si>
    <t>Sainte-Christine</t>
  </si>
  <si>
    <t>Sainte-Christine-d'Auvergne</t>
  </si>
  <si>
    <t>Sainte-Claire</t>
  </si>
  <si>
    <t>Sainte-Clotilde</t>
  </si>
  <si>
    <t>Sainte-Clotilde-de-Beauce</t>
  </si>
  <si>
    <t>Sainte-Clotilde-de-Horton</t>
  </si>
  <si>
    <t>Sainte-Croix</t>
  </si>
  <si>
    <t>Saint-Edmond-de-Grantham</t>
  </si>
  <si>
    <t>Saint-Edmond-les-Plaines</t>
  </si>
  <si>
    <t>Saint-Édouard</t>
  </si>
  <si>
    <t>Saint-Édouard-de-Fabre</t>
  </si>
  <si>
    <t>Saint-Édouard-de-Lotbinière</t>
  </si>
  <si>
    <t>Saint-Édouard-de-Maskinongé</t>
  </si>
  <si>
    <t>Sainte-Edwidge-de-Clifton</t>
  </si>
  <si>
    <t>Sainte-Élisabeth</t>
  </si>
  <si>
    <t>Sainte-Élizabeth-de-Warwick</t>
  </si>
  <si>
    <t>Sainte-Émélie-de-l'Énergie</t>
  </si>
  <si>
    <t>Sainte-Eulalie</t>
  </si>
  <si>
    <t>Sainte-Euphémie-sur-Rivière-du-Sud</t>
  </si>
  <si>
    <t>Sainte-Famille-de-l'Île-d'Orléans</t>
  </si>
  <si>
    <t>Sainte-Félicité</t>
  </si>
  <si>
    <t>Sainte-Flavie</t>
  </si>
  <si>
    <t>Sainte-Florence</t>
  </si>
  <si>
    <t>Sainte-Françoise</t>
  </si>
  <si>
    <t>Sainte-Geneviève-de-Batiscan</t>
  </si>
  <si>
    <t>Sainte-Geneviève-de-Berthier</t>
  </si>
  <si>
    <t>Sainte-Germaine-Boulé</t>
  </si>
  <si>
    <t>Sainte-Gertrude-Manneville</t>
  </si>
  <si>
    <t>Sainte-Hedwidge</t>
  </si>
  <si>
    <t>Sainte-Hélène-de-Bagot</t>
  </si>
  <si>
    <t>Sainte-Hélène-de-Chester</t>
  </si>
  <si>
    <t>Sainte-Hélène-de-Kamouraska</t>
  </si>
  <si>
    <t>Sainte-Hélène-de-Mancebourg</t>
  </si>
  <si>
    <t>Sainte-Hénédine</t>
  </si>
  <si>
    <t>Sainte-Irène</t>
  </si>
  <si>
    <t>Sainte-Jeanne-d'Arc</t>
  </si>
  <si>
    <t>Sainte-Jeanne-d’Arc-de-la-Mitis</t>
  </si>
  <si>
    <t>Sainte-Julie</t>
  </si>
  <si>
    <t>Sainte-Julienne</t>
  </si>
  <si>
    <t>Sainte-Justine</t>
  </si>
  <si>
    <t>Sainte-Justine-de-Newton</t>
  </si>
  <si>
    <t>Saint-Élie-de-Caxton</t>
  </si>
  <si>
    <t>Saint-Éloi</t>
  </si>
  <si>
    <t>Sainte-Louise</t>
  </si>
  <si>
    <t>Saint-Elphège</t>
  </si>
  <si>
    <t>Sainte-Luce</t>
  </si>
  <si>
    <t>Sainte-Lucie-de-Beauregard</t>
  </si>
  <si>
    <t>Sainte-Lucie-des-Laurentides</t>
  </si>
  <si>
    <t>Saint-Elzéar</t>
  </si>
  <si>
    <t>Saint-Elzéar-de-Témiscouata</t>
  </si>
  <si>
    <t>Sainte-Madeleine</t>
  </si>
  <si>
    <t>Sainte-Madeleine-de-la-Rivière-Madeleine</t>
  </si>
  <si>
    <t>Sainte-Marcelline-de-Kildare</t>
  </si>
  <si>
    <t>Sainte-Marguerite</t>
  </si>
  <si>
    <t>Sainte-Marguerite-du-Lac-Masson</t>
  </si>
  <si>
    <t>Sainte-Marguerite-Marie</t>
  </si>
  <si>
    <t>Sainte-Marie</t>
  </si>
  <si>
    <t>Sainte-Marie-de-Blandford</t>
  </si>
  <si>
    <t>Sainte-Marie-Madeleine</t>
  </si>
  <si>
    <t>Sainte-Marie-Salomé</t>
  </si>
  <si>
    <t>Sainte-Marthe</t>
  </si>
  <si>
    <t>Sainte-Marthe-sur-le-Lac</t>
  </si>
  <si>
    <t>Sainte-Martine</t>
  </si>
  <si>
    <t>Sainte-Mélanie</t>
  </si>
  <si>
    <t>Saint-Émile-de-Suffolk</t>
  </si>
  <si>
    <t>Sainte-Monique</t>
  </si>
  <si>
    <t>Sainte-Paule</t>
  </si>
  <si>
    <t>Sainte-Perpétue</t>
  </si>
  <si>
    <t>Sainte-Pétronille</t>
  </si>
  <si>
    <t>Saint-Éphrem-de-Beauce</t>
  </si>
  <si>
    <t>Saint-Épiphane</t>
  </si>
  <si>
    <t>Sainte-Praxède</t>
  </si>
  <si>
    <t>Sainte-Rita</t>
  </si>
  <si>
    <t>Sainte-Rose-de-Watford</t>
  </si>
  <si>
    <t>Sainte-Rose-du-Nord</t>
  </si>
  <si>
    <t>Sainte-Sabine</t>
  </si>
  <si>
    <t>Sainte-Séraphine</t>
  </si>
  <si>
    <t>Sainte-Sophie</t>
  </si>
  <si>
    <t>Sainte-Sophie-de-Lévrard</t>
  </si>
  <si>
    <t>Sainte-Sophie-d'Halifax</t>
  </si>
  <si>
    <t>Saint-Esprit</t>
  </si>
  <si>
    <t>Sainte-Thècle</t>
  </si>
  <si>
    <t>Sainte-Thérèse</t>
  </si>
  <si>
    <t>Sainte-Thérèse-de-Gaspé</t>
  </si>
  <si>
    <t>Sainte-Thérèse-de-la-Gatineau</t>
  </si>
  <si>
    <t>Saint-Étienne-de-Beauharnois</t>
  </si>
  <si>
    <t>Saint-Étienne-de-Bolton</t>
  </si>
  <si>
    <t>Saint-Étienne-des-Grès</t>
  </si>
  <si>
    <t>Saint-Eugène</t>
  </si>
  <si>
    <t>Saint-Eugène-d'Argentenay</t>
  </si>
  <si>
    <t>Saint-Eugène-de-Guigues</t>
  </si>
  <si>
    <t>Saint-Eugène-de-Ladrière</t>
  </si>
  <si>
    <t>Sainte-Ursule</t>
  </si>
  <si>
    <t>Saint-Eusèbe</t>
  </si>
  <si>
    <t>Saint-Eustache</t>
  </si>
  <si>
    <t>Sainte-Victoire-de-Sorel</t>
  </si>
  <si>
    <t>Saint-Fabien</t>
  </si>
  <si>
    <t>Saint-Fabien-de-Panet</t>
  </si>
  <si>
    <t>Saint-Félicien</t>
  </si>
  <si>
    <t>Saint-Félix-de-Kingsey</t>
  </si>
  <si>
    <t>Saint-Félix-de-Valois</t>
  </si>
  <si>
    <t>Saint-Félix-d'Otis</t>
  </si>
  <si>
    <t>Saint-Ferdinand</t>
  </si>
  <si>
    <t>Saint-Ferréol-les-Neiges</t>
  </si>
  <si>
    <t>Saint-Flavien</t>
  </si>
  <si>
    <t>Saint-Fortunat</t>
  </si>
  <si>
    <t>Saint-François-d'Assise</t>
  </si>
  <si>
    <t>Saint-François-de-la-Rivière-du-Sud</t>
  </si>
  <si>
    <t>Saint-François-de-l'Île-d'Orléans</t>
  </si>
  <si>
    <t>Saint-François-de-Sales</t>
  </si>
  <si>
    <t>Saint-François-du-Lac</t>
  </si>
  <si>
    <t>Saint-François-Xavier-de-Brompton</t>
  </si>
  <si>
    <t>Saint-François-Xavier-de-Viger</t>
  </si>
  <si>
    <t>Saint-Frédéric</t>
  </si>
  <si>
    <t>Saint-Fulgence</t>
  </si>
  <si>
    <t>Saint-Gabriel</t>
  </si>
  <si>
    <t>Saint-Gabriel-de-Brandon</t>
  </si>
  <si>
    <t>Saint-Gabriel-de-Rimouski</t>
  </si>
  <si>
    <t>Saint-Gabriel-de-Valcartier</t>
  </si>
  <si>
    <t>Saint-Gabriel-Lalemant</t>
  </si>
  <si>
    <t>Saint-Gédéon</t>
  </si>
  <si>
    <t>Saint-Gédéon-de-Beauce</t>
  </si>
  <si>
    <t>Saint-Georges</t>
  </si>
  <si>
    <t>Saint-Georges-de-Windsor</t>
  </si>
  <si>
    <t>Saint-Gérard-Majella</t>
  </si>
  <si>
    <t>Saint-Germain-de-Grantham</t>
  </si>
  <si>
    <t>Saint-Germain-de-Kamouraska</t>
  </si>
  <si>
    <t>Saint-Gervais</t>
  </si>
  <si>
    <t>Saint-Gilbert</t>
  </si>
  <si>
    <t>Saint-Gilles</t>
  </si>
  <si>
    <t>Saint-Godefroi</t>
  </si>
  <si>
    <t>Saint-Guillaume</t>
  </si>
  <si>
    <t>Saint-Henri</t>
  </si>
  <si>
    <t>Saint-Henri-de-Taillon</t>
  </si>
  <si>
    <t>Saint-Herménégilde</t>
  </si>
  <si>
    <t>Saint-Hilaire-de-Dorset</t>
  </si>
  <si>
    <t>Saint-Hilarion</t>
  </si>
  <si>
    <t>Saint-Hippolyte</t>
  </si>
  <si>
    <t>Saint-Honoré</t>
  </si>
  <si>
    <t>Saint-Honoré-de-Shenley</t>
  </si>
  <si>
    <t>Saint-Honoré-de-Témiscouata</t>
  </si>
  <si>
    <t>Saint-Hubert-de-Rivière-du-Loup</t>
  </si>
  <si>
    <t>Saint-Hugues</t>
  </si>
  <si>
    <t>Saint-Hyacinthe</t>
  </si>
  <si>
    <t>Saint-Ignace-de-Loyola</t>
  </si>
  <si>
    <t>Saint-Ignace-de-Stanbridge</t>
  </si>
  <si>
    <t>Saint-Irénée</t>
  </si>
  <si>
    <t>Saint-Isidore</t>
  </si>
  <si>
    <t>Saint-Isidore-de-Clifton</t>
  </si>
  <si>
    <t>Saint-Jacques</t>
  </si>
  <si>
    <t>Saint-Jacques-de-Leeds</t>
  </si>
  <si>
    <t>Saint-Jacques-le-Majeur-de-Wolfestown</t>
  </si>
  <si>
    <t>Saint-Jacques-le-Mineur</t>
  </si>
  <si>
    <t>Saint-Janvier-de-Joly</t>
  </si>
  <si>
    <t>Saint-Jean-Baptiste</t>
  </si>
  <si>
    <t>Saint-Jean-de-Brébeuf</t>
  </si>
  <si>
    <t>Saint-Jean-de-Cherbourg</t>
  </si>
  <si>
    <t>Saint-Jean-de-Dieu</t>
  </si>
  <si>
    <t>Saint-Jean-de-la-Lande</t>
  </si>
  <si>
    <t>Saint-Jean-de-l'Île-d'Orléans</t>
  </si>
  <si>
    <t>Saint-Jean-de-Matha</t>
  </si>
  <si>
    <t>Saint-Jean-Port-Joli</t>
  </si>
  <si>
    <t>Saint-Jean-sur-Richelieu</t>
  </si>
  <si>
    <t>Saint-Jérôme</t>
  </si>
  <si>
    <t>Saint-Joachim</t>
  </si>
  <si>
    <t>Saint-Joachim-de-Shefford</t>
  </si>
  <si>
    <t>Saint-Joseph-de-Beauce</t>
  </si>
  <si>
    <t>Saint-Joseph-de-Coleraine</t>
  </si>
  <si>
    <t>Saint-Joseph-de-Kamouraska</t>
  </si>
  <si>
    <t>Saint-Joseph-de-Lepage</t>
  </si>
  <si>
    <t>Saint-Joseph-des-Érables</t>
  </si>
  <si>
    <t>Saint-Joseph-de-Sorel</t>
  </si>
  <si>
    <t>Saint-Joseph-du-Lac</t>
  </si>
  <si>
    <t>Saint-Jude</t>
  </si>
  <si>
    <t>Saint-Jules</t>
  </si>
  <si>
    <t>Saint-Julien</t>
  </si>
  <si>
    <t>Saint-Just-de-Bretenières</t>
  </si>
  <si>
    <t>Saint-Juste-du-Lac</t>
  </si>
  <si>
    <t>Saint-Justin</t>
  </si>
  <si>
    <t>Saint-Lambert</t>
  </si>
  <si>
    <t>Saint-Lambert-de-Lauzon</t>
  </si>
  <si>
    <t>Saint-Laurent-de-l'Île-d'Orléans</t>
  </si>
  <si>
    <t>Saint-Lazare</t>
  </si>
  <si>
    <t>Saint-Lazare-de-Bellechasse</t>
  </si>
  <si>
    <t>Saint-Léandre</t>
  </si>
  <si>
    <t>Saint-Léonard-d'Aston</t>
  </si>
  <si>
    <t>Saint-Léonard-de-Portneuf</t>
  </si>
  <si>
    <t>Saint-Léon-de-Standon</t>
  </si>
  <si>
    <t>Saint-Léon-le-Grand</t>
  </si>
  <si>
    <t>Saint-Liboire</t>
  </si>
  <si>
    <t>Saint-Liguori</t>
  </si>
  <si>
    <t>Saint-Lin–Laurentides</t>
  </si>
  <si>
    <t>Saint-Louis</t>
  </si>
  <si>
    <t>Saint-Louis-de-Blandford</t>
  </si>
  <si>
    <t>Saint-Louis-de-Gonzague</t>
  </si>
  <si>
    <t>Saint-Louis-de-Gonzague-du-Cap-Tourmente</t>
  </si>
  <si>
    <t>Saint-Louis-du-Ha! Ha!</t>
  </si>
  <si>
    <t>Saint-Luc-de-Bellechasse</t>
  </si>
  <si>
    <t>Saint-Luc-de-Vincennes</t>
  </si>
  <si>
    <t>Saint-Lucien</t>
  </si>
  <si>
    <t>Saint-Ludger</t>
  </si>
  <si>
    <t>Saint-Ludger-de-Milot</t>
  </si>
  <si>
    <t>Saint-Magloire</t>
  </si>
  <si>
    <t>Saint-Majorique-de-Grantham</t>
  </si>
  <si>
    <t>Saint-Malachie</t>
  </si>
  <si>
    <t>Saint-Malo</t>
  </si>
  <si>
    <t>Saint-Marc-de-Figuery</t>
  </si>
  <si>
    <t>Saint-Marc-des-Carrières</t>
  </si>
  <si>
    <t>Saint-Marc-du-Lac-Long</t>
  </si>
  <si>
    <t>Saint-Marcel</t>
  </si>
  <si>
    <t>Saint-Marcel-de-Richelieu</t>
  </si>
  <si>
    <t>Saint-Marcellin</t>
  </si>
  <si>
    <t>Saint-Marc-sur-Richelieu</t>
  </si>
  <si>
    <t>Saint-Martin</t>
  </si>
  <si>
    <t>Saint-Mathias-sur-Richelieu</t>
  </si>
  <si>
    <t>Saint-Mathieu</t>
  </si>
  <si>
    <t>Saint-Mathieu-de-Beloeil</t>
  </si>
  <si>
    <t>Saint-Mathieu-de-Rioux</t>
  </si>
  <si>
    <t>Saint-Mathieu-d'Harricana</t>
  </si>
  <si>
    <t>Saint-Mathieu-du-Parc</t>
  </si>
  <si>
    <t>Saint-Maurice</t>
  </si>
  <si>
    <t>Saint-Maxime-du-Mont-Louis</t>
  </si>
  <si>
    <t>Saint-Médard</t>
  </si>
  <si>
    <t>Saint-Michel</t>
  </si>
  <si>
    <t>Saint-Michel-de-Bellechasse</t>
  </si>
  <si>
    <t>Saint-Michel-des-Saints</t>
  </si>
  <si>
    <t>Saint-Michel-du-Squatec</t>
  </si>
  <si>
    <t>Saint-Modeste</t>
  </si>
  <si>
    <t>Saint-Moïse</t>
  </si>
  <si>
    <t>Saint-Narcisse</t>
  </si>
  <si>
    <t>Saint-Narcisse-de-Beaurivage</t>
  </si>
  <si>
    <t>Saint-Narcisse-de-Rimouski</t>
  </si>
  <si>
    <t>Saint-Nazaire</t>
  </si>
  <si>
    <t>Saint-Nazaire-d'Acton</t>
  </si>
  <si>
    <t>Saint-Nazaire-de-Dorchester</t>
  </si>
  <si>
    <t>Saint-Nérée-de-Bellechasse</t>
  </si>
  <si>
    <t>Saint-Noël</t>
  </si>
  <si>
    <t>Saint-Norbert</t>
  </si>
  <si>
    <t>Saint-Norbert-d'Arthabaska</t>
  </si>
  <si>
    <t>Saint-Octave-de-Métis</t>
  </si>
  <si>
    <t>Saint-Odilon-de-Cranbourne</t>
  </si>
  <si>
    <t>Saint-Omer</t>
  </si>
  <si>
    <t>Saint-Ours</t>
  </si>
  <si>
    <t>Saint-Pacôme</t>
  </si>
  <si>
    <t>Saint-Pamphile</t>
  </si>
  <si>
    <t>Saint-Pascal</t>
  </si>
  <si>
    <t>Saint-Patrice-de-Beaurivage</t>
  </si>
  <si>
    <t>Saint-Patrice-de-Sherrington</t>
  </si>
  <si>
    <t>Saint-Paul</t>
  </si>
  <si>
    <t>Saint-Paul-d'Abbotsford</t>
  </si>
  <si>
    <t>Saint-Paul-de-la-Croix</t>
  </si>
  <si>
    <t>Saint-Paul-de-l'Île-aux-Noix</t>
  </si>
  <si>
    <t>Saint-Paul-de-Montminy</t>
  </si>
  <si>
    <t>Saint-Paulin</t>
  </si>
  <si>
    <t>Saint-Philémon</t>
  </si>
  <si>
    <t>Saint-Philibert</t>
  </si>
  <si>
    <t>Saint-Philippe</t>
  </si>
  <si>
    <t>Saint-Philippe-de-Néri</t>
  </si>
  <si>
    <t>Saint-Pie</t>
  </si>
  <si>
    <t>Saint-Pie-de-Guire</t>
  </si>
  <si>
    <t>Saint-Pierre</t>
  </si>
  <si>
    <t>Saint-Pierre-Baptiste</t>
  </si>
  <si>
    <t>Saint-Pierre-de-Broughton</t>
  </si>
  <si>
    <t>Saint-Pierre-de-Lamy</t>
  </si>
  <si>
    <t>Saint-Pierre-de-la-Rivière-du-Sud</t>
  </si>
  <si>
    <t>Saint-Pierre-de-l'Île-d'Orléans</t>
  </si>
  <si>
    <t>Saint-Pierre-les-Becquets</t>
  </si>
  <si>
    <t>Saint-Placide</t>
  </si>
  <si>
    <t>Saint-Polycarpe</t>
  </si>
  <si>
    <t>Saint-Prime</t>
  </si>
  <si>
    <t>Saint-Prosper</t>
  </si>
  <si>
    <t>Saint-Prosper-de-Champlain</t>
  </si>
  <si>
    <t>Saint-Raphaël</t>
  </si>
  <si>
    <t>Saint-Raymond</t>
  </si>
  <si>
    <t>Saint-Rémi</t>
  </si>
  <si>
    <t>Saint-Rémi-de-Tingwick</t>
  </si>
  <si>
    <t>Saint-René</t>
  </si>
  <si>
    <t>Saint-René-de-Matane</t>
  </si>
  <si>
    <t>Saint-Robert</t>
  </si>
  <si>
    <t>Saint-Robert-Bellarmin</t>
  </si>
  <si>
    <t>Saint-Roch-de-l'Achigan</t>
  </si>
  <si>
    <t>Saint-Roch-de-Mékinac</t>
  </si>
  <si>
    <t>Saint-Roch-de-Richelieu</t>
  </si>
  <si>
    <t>Saint-Roch-des-Aulnaies</t>
  </si>
  <si>
    <t>Saint-Roch-Ouest</t>
  </si>
  <si>
    <t>Saint-Romain</t>
  </si>
  <si>
    <t>Saint-Rosaire</t>
  </si>
  <si>
    <t>Saint-Samuel</t>
  </si>
  <si>
    <t>Saints-Anges</t>
  </si>
  <si>
    <t>Saint-Sauveur</t>
  </si>
  <si>
    <t>Saint-Sébastien</t>
  </si>
  <si>
    <t>Saint-Sévère</t>
  </si>
  <si>
    <t>Saint-Séverin</t>
  </si>
  <si>
    <t>Saint-Siméon</t>
  </si>
  <si>
    <t>Saint-Simon</t>
  </si>
  <si>
    <t>Saint-Simon-de-Rimouski</t>
  </si>
  <si>
    <t>Saint-Simon-les-Mines</t>
  </si>
  <si>
    <t>Saint-Sixte</t>
  </si>
  <si>
    <t>Saints-Martyrs-Canadiens</t>
  </si>
  <si>
    <t>Saint-Stanislas</t>
  </si>
  <si>
    <t>Saint-Stanislas-de-Kostka</t>
  </si>
  <si>
    <t>Saint-Sulpice</t>
  </si>
  <si>
    <t>Saint-Sylvère</t>
  </si>
  <si>
    <t>Saint-Sylvestre</t>
  </si>
  <si>
    <t>Saint-Télesphore</t>
  </si>
  <si>
    <t>Saint-Tharcisius</t>
  </si>
  <si>
    <t>Saint-Théodore-d'Acton</t>
  </si>
  <si>
    <t>Saint-Théophile</t>
  </si>
  <si>
    <t>Saint-Thomas</t>
  </si>
  <si>
    <t>Saint-Thomas-Didyme</t>
  </si>
  <si>
    <t>Saint-Thuribe</t>
  </si>
  <si>
    <t>Saint-Tite</t>
  </si>
  <si>
    <t>Saint-Tite-des-Caps</t>
  </si>
  <si>
    <t>Saint-Ubalde</t>
  </si>
  <si>
    <t>Saint-Ulric</t>
  </si>
  <si>
    <t>Saint-Urbain</t>
  </si>
  <si>
    <t>Saint-Urbain-Premier</t>
  </si>
  <si>
    <t>Saint-Valentin</t>
  </si>
  <si>
    <t>Saint-Valère</t>
  </si>
  <si>
    <t>Saint-Valérien</t>
  </si>
  <si>
    <t>Saint-Valérien-de-Milton</t>
  </si>
  <si>
    <t>Saint-Vallier</t>
  </si>
  <si>
    <t>Saint-Venant-de-Paquette</t>
  </si>
  <si>
    <t>Saint-Vianney</t>
  </si>
  <si>
    <t>Saint-Victor</t>
  </si>
  <si>
    <t>Saint-Wenceslas</t>
  </si>
  <si>
    <t>Saint-Zacharie</t>
  </si>
  <si>
    <t>Saint-Zénon</t>
  </si>
  <si>
    <t>Saint-Zénon-du-Lac-Humqui</t>
  </si>
  <si>
    <t>Saint-Zéphirin-de-Courval</t>
  </si>
  <si>
    <t>Saint-Zotique</t>
  </si>
  <si>
    <t>Salaberry-de-Valleyfield</t>
  </si>
  <si>
    <t>Sayabec</t>
  </si>
  <si>
    <t>Schefferville</t>
  </si>
  <si>
    <t>Scotstown</t>
  </si>
  <si>
    <t>Scott</t>
  </si>
  <si>
    <t>Senneterre</t>
  </si>
  <si>
    <t>Senneville</t>
  </si>
  <si>
    <t>Sept-Îles</t>
  </si>
  <si>
    <t>Shannon</t>
  </si>
  <si>
    <t>Shawinigan</t>
  </si>
  <si>
    <t>Shawville</t>
  </si>
  <si>
    <t>Sheenboro</t>
  </si>
  <si>
    <t>Shefford</t>
  </si>
  <si>
    <t>Sherbrooke</t>
  </si>
  <si>
    <t>Shigawake</t>
  </si>
  <si>
    <t>Sorel-Tracy</t>
  </si>
  <si>
    <t>Stanbridge East</t>
  </si>
  <si>
    <t>Stanbridge Station</t>
  </si>
  <si>
    <t>Stanstead</t>
  </si>
  <si>
    <t>Stanstead-Est</t>
  </si>
  <si>
    <t>Stoke</t>
  </si>
  <si>
    <t>Stoneham-et-Tewkesbury</t>
  </si>
  <si>
    <t>Stornoway</t>
  </si>
  <si>
    <t>Stratford</t>
  </si>
  <si>
    <t>Stukely-Sud</t>
  </si>
  <si>
    <t>Sutton</t>
  </si>
  <si>
    <t>Tadoussac</t>
  </si>
  <si>
    <t>Taschereau</t>
  </si>
  <si>
    <t>Témiscaming</t>
  </si>
  <si>
    <t>Témiscouata-sur-le-Lac</t>
  </si>
  <si>
    <t>Terrasse-Vaudreuil</t>
  </si>
  <si>
    <t>Terrebonne</t>
  </si>
  <si>
    <t>Thetford Mines</t>
  </si>
  <si>
    <t>Thorne</t>
  </si>
  <si>
    <t>Thurso</t>
  </si>
  <si>
    <t>Tingwick</t>
  </si>
  <si>
    <t>Tourville</t>
  </si>
  <si>
    <t>Trécesson</t>
  </si>
  <si>
    <t>Très-Saint-Rédempteur</t>
  </si>
  <si>
    <t>Très-Saint-Sacrement</t>
  </si>
  <si>
    <t>Tring-Jonction</t>
  </si>
  <si>
    <t>Trois-Pistoles</t>
  </si>
  <si>
    <t>Trois-Rives</t>
  </si>
  <si>
    <t>Trois-Rivières</t>
  </si>
  <si>
    <t>Ulverton</t>
  </si>
  <si>
    <t>Upton</t>
  </si>
  <si>
    <t>Val-Alain</t>
  </si>
  <si>
    <t>Val-Brillant</t>
  </si>
  <si>
    <t>Valcourt</t>
  </si>
  <si>
    <t>Val-David</t>
  </si>
  <si>
    <t>Val-des-Bois</t>
  </si>
  <si>
    <t>Val-des-Lacs</t>
  </si>
  <si>
    <t>Val-des-Monts</t>
  </si>
  <si>
    <t>Val-des-Sources</t>
  </si>
  <si>
    <t>Val-d'Or</t>
  </si>
  <si>
    <t>Val-Joli</t>
  </si>
  <si>
    <t>Vallée-Jonction</t>
  </si>
  <si>
    <t>Val-Morin</t>
  </si>
  <si>
    <t>Val-Racine</t>
  </si>
  <si>
    <t>Val-Saint-Gilles</t>
  </si>
  <si>
    <t>Varennes</t>
  </si>
  <si>
    <t>Vaudreuil-Dorion</t>
  </si>
  <si>
    <t>Vaudreuil-sur-le-Lac</t>
  </si>
  <si>
    <t>Venise-en-Québec</t>
  </si>
  <si>
    <t>Verchères</t>
  </si>
  <si>
    <t>Victoriaville</t>
  </si>
  <si>
    <t>Ville-Marie</t>
  </si>
  <si>
    <t>Villeroy</t>
  </si>
  <si>
    <t>Waltham</t>
  </si>
  <si>
    <t>Warden</t>
  </si>
  <si>
    <t>Warwick</t>
  </si>
  <si>
    <t>Waterloo</t>
  </si>
  <si>
    <t>Waterville</t>
  </si>
  <si>
    <t>Weedon</t>
  </si>
  <si>
    <t>Wentworth</t>
  </si>
  <si>
    <t>Wentworth-Nord</t>
  </si>
  <si>
    <t>Westbury</t>
  </si>
  <si>
    <t>Westmount</t>
  </si>
  <si>
    <t>Wickham</t>
  </si>
  <si>
    <t>Windsor</t>
  </si>
  <si>
    <t>Wotton</t>
  </si>
  <si>
    <t>Yamachiche</t>
  </si>
  <si>
    <t>Yamaska</t>
  </si>
  <si>
    <t>Akulivik</t>
  </si>
  <si>
    <t>Aupaluk</t>
  </si>
  <si>
    <t>Inukjuak</t>
  </si>
  <si>
    <t>Ivujivik</t>
  </si>
  <si>
    <t>Kangiqsualujjuaq</t>
  </si>
  <si>
    <t>Kangiqsujuaq</t>
  </si>
  <si>
    <t>Kangirsuk</t>
  </si>
  <si>
    <t>Kuujjuaq</t>
  </si>
  <si>
    <t>Kuujjuarapik</t>
  </si>
  <si>
    <t>Puvirnituq</t>
  </si>
  <si>
    <t>Quaqtaq</t>
  </si>
  <si>
    <t>Salluit</t>
  </si>
  <si>
    <t>Tasiujaq</t>
  </si>
  <si>
    <t>Umiujaq</t>
  </si>
  <si>
    <t>Baie-Atibenne</t>
  </si>
  <si>
    <t>Baie-de-la-Bouteille</t>
  </si>
  <si>
    <t>Baie-des-Chaloupes</t>
  </si>
  <si>
    <t>Baie-d'Hudson</t>
  </si>
  <si>
    <t>Baie-Obaoca</t>
  </si>
  <si>
    <t>Belle-Rivière</t>
  </si>
  <si>
    <t>Cascades-Malignes</t>
  </si>
  <si>
    <t>Collines-du-Basque</t>
  </si>
  <si>
    <t>Coulée-des-Adolphe</t>
  </si>
  <si>
    <t>Dépôt-Échouani</t>
  </si>
  <si>
    <t>Lac-Achouakan</t>
  </si>
  <si>
    <t>Lac-Akonapwehikan</t>
  </si>
  <si>
    <t>Lac-à-la-Croix</t>
  </si>
  <si>
    <t>Lac-Alfred</t>
  </si>
  <si>
    <t>Lac-Ashuapmushuan</t>
  </si>
  <si>
    <t>Lac-au-Brochet</t>
  </si>
  <si>
    <t>Lac-Bazinet</t>
  </si>
  <si>
    <t>Lac-Blanc</t>
  </si>
  <si>
    <t>Lac-Boisbouscache</t>
  </si>
  <si>
    <t>Lac-Boulé</t>
  </si>
  <si>
    <t>Lac-Cabasta</t>
  </si>
  <si>
    <t>Lac-Casault</t>
  </si>
  <si>
    <t>Lac-Chicobi</t>
  </si>
  <si>
    <t>Lac-Croche</t>
  </si>
  <si>
    <t>Lac-De La Bidière</t>
  </si>
  <si>
    <t>Lac-de-la-Maison-de-Pierre</t>
  </si>
  <si>
    <t>Lac-de-la-Pomme</t>
  </si>
  <si>
    <t>Lac-des-Dix-Milles</t>
  </si>
  <si>
    <t>Lac-des-Eaux-Mortes</t>
  </si>
  <si>
    <t>Lac-Despinassy</t>
  </si>
  <si>
    <t>Lac-Devenyns</t>
  </si>
  <si>
    <t>Lac-Douaire</t>
  </si>
  <si>
    <t>Lac-Duparquet</t>
  </si>
  <si>
    <t>Lac-du-Taureau</t>
  </si>
  <si>
    <t>Lac-Ernest</t>
  </si>
  <si>
    <t>Lac-Granet</t>
  </si>
  <si>
    <t>Lac-Huron</t>
  </si>
  <si>
    <t>Lac-Jacques-Cartier</t>
  </si>
  <si>
    <t>Lac-Jérôme</t>
  </si>
  <si>
    <t>Lac-Juillet</t>
  </si>
  <si>
    <t>Lac-Lapeyrère</t>
  </si>
  <si>
    <t>Lac-Legendre</t>
  </si>
  <si>
    <t>Lac-Lenôtre</t>
  </si>
  <si>
    <t>Lac-Marguerite</t>
  </si>
  <si>
    <t>Lac-Masketsi</t>
  </si>
  <si>
    <t>Lac-Matapédia</t>
  </si>
  <si>
    <t>Lac-Matawin</t>
  </si>
  <si>
    <t>Lac-Metei</t>
  </si>
  <si>
    <t>Lac-Minaki</t>
  </si>
  <si>
    <t>Lac-Ministuk</t>
  </si>
  <si>
    <t>Lac-Moncouche</t>
  </si>
  <si>
    <t>Lac-Moselle</t>
  </si>
  <si>
    <t>Lac-Nilgaut</t>
  </si>
  <si>
    <t>Lac-Normand</t>
  </si>
  <si>
    <t>Lac-Oscar</t>
  </si>
  <si>
    <t>Lac-Pikauba</t>
  </si>
  <si>
    <t>Lac-Pythonga</t>
  </si>
  <si>
    <t>Lac-Santé</t>
  </si>
  <si>
    <t>Lac-Vacher</t>
  </si>
  <si>
    <t>Lac-Wagwabika</t>
  </si>
  <si>
    <t>Lac-Walker</t>
  </si>
  <si>
    <t>Lalemant</t>
  </si>
  <si>
    <t>Laniel</t>
  </si>
  <si>
    <t>Les Lacs-du-Témiscamingue</t>
  </si>
  <si>
    <t>Linton</t>
  </si>
  <si>
    <t>Matchi-Manitou</t>
  </si>
  <si>
    <t>Mont-Albert</t>
  </si>
  <si>
    <t>Mont-Alexandre</t>
  </si>
  <si>
    <t>Mont-Apica</t>
  </si>
  <si>
    <t>Mont-Élie</t>
  </si>
  <si>
    <t>Mont-Valin</t>
  </si>
  <si>
    <t>Passes-Dangereuses</t>
  </si>
  <si>
    <t>Petit-Lac-Sainte-Anne</t>
  </si>
  <si>
    <t>Petit-Mécatina</t>
  </si>
  <si>
    <t>Picard</t>
  </si>
  <si>
    <t>Réservoir-Dozois</t>
  </si>
  <si>
    <t>Rivière-aux-Outardes</t>
  </si>
  <si>
    <t>Rivière-Bonaventure</t>
  </si>
  <si>
    <t>Rivière-Bonjour</t>
  </si>
  <si>
    <t>Rivière-de-la-Savane</t>
  </si>
  <si>
    <t>Rivière-Koksoak</t>
  </si>
  <si>
    <t>Rivière-Mistassini</t>
  </si>
  <si>
    <t>Rivière-Mouchalagane</t>
  </si>
  <si>
    <t>Rivière-Nipissis</t>
  </si>
  <si>
    <t>Rivière-Nouvelle</t>
  </si>
  <si>
    <t>Rivière-Ojima</t>
  </si>
  <si>
    <t>Rivière-Patapédia-Est</t>
  </si>
  <si>
    <t>Rivière-Vaseuse</t>
  </si>
  <si>
    <t>Routhierville</t>
  </si>
  <si>
    <t>Ruisseau-des-Mineurs</t>
  </si>
  <si>
    <t>Ruisseau-Ferguson</t>
  </si>
  <si>
    <t>Sagard</t>
  </si>
  <si>
    <t>Sainte-Élisabeth-de-Proulx</t>
  </si>
  <si>
    <t>Saint-Guillaume-Nord</t>
  </si>
  <si>
    <t>Sault-au-Cochon</t>
  </si>
  <si>
    <t>Partie 1</t>
  </si>
  <si>
    <t>Onglet INTRODUCTION</t>
  </si>
  <si>
    <t>Partie 2</t>
  </si>
  <si>
    <t>Onglet IDENTIFICATION</t>
  </si>
  <si>
    <t>Partie 3</t>
  </si>
  <si>
    <t>Onglet INVENTAIRE</t>
  </si>
  <si>
    <t>Partie 4</t>
  </si>
  <si>
    <t>Onglet INTERVENTIONS</t>
  </si>
  <si>
    <t>Partie 5</t>
  </si>
  <si>
    <t xml:space="preserve">Onglet DOCUMENTATION </t>
  </si>
  <si>
    <t>Partie 6</t>
  </si>
  <si>
    <t>Onglets BILAN ET EXTRANT</t>
  </si>
  <si>
    <t>Partie 7</t>
  </si>
  <si>
    <t>Onglet ARRIÈRE PLAN</t>
  </si>
  <si>
    <t>Partie 8</t>
  </si>
  <si>
    <t>Références</t>
  </si>
  <si>
    <t>Partie 1 - Onglet INTRODUCTION</t>
  </si>
  <si>
    <r>
      <t xml:space="preserve">Il est fortement recommandé de lire l'onglet </t>
    </r>
    <r>
      <rPr>
        <b/>
        <i/>
        <u/>
        <sz val="12"/>
        <color rgb="FFFF0000"/>
        <rFont val="Calibri"/>
        <family val="2"/>
        <scheme val="minor"/>
      </rPr>
      <t>INTRODUCTION</t>
    </r>
    <r>
      <rPr>
        <b/>
        <i/>
        <sz val="12"/>
        <color rgb="FFFF0000"/>
        <rFont val="Calibri"/>
        <family val="2"/>
        <scheme val="minor"/>
      </rPr>
      <t xml:space="preserve"> avant de consulter les autres parties de l'</t>
    </r>
    <r>
      <rPr>
        <b/>
        <i/>
        <u/>
        <sz val="12"/>
        <color rgb="FFFF0000"/>
        <rFont val="Calibri"/>
        <family val="2"/>
        <scheme val="minor"/>
      </rPr>
      <t>AIDE</t>
    </r>
    <r>
      <rPr>
        <b/>
        <i/>
        <sz val="12"/>
        <color rgb="FFFF0000"/>
        <rFont val="Calibri"/>
        <family val="2"/>
        <scheme val="minor"/>
      </rPr>
      <t>.</t>
    </r>
  </si>
  <si>
    <r>
      <t xml:space="preserve">L'objectif de cet onglet est de fournir une aide détaillée pour l'utilisation de l'outil, en complément des informations fournies dans l'onglet </t>
    </r>
    <r>
      <rPr>
        <u/>
        <sz val="11"/>
        <color theme="1"/>
        <rFont val="Calibri"/>
        <family val="2"/>
        <scheme val="minor"/>
      </rPr>
      <t>INTRODUCTION</t>
    </r>
  </si>
  <si>
    <t>Pour une assistance supplémentaire, vous pouvez contacter le CERIU par téléphone au (514) 360-6599 ou par courriel à l'adresse suivante : gamunicipal@ceriu.qc.ca.</t>
  </si>
  <si>
    <r>
      <t xml:space="preserve">▪  </t>
    </r>
    <r>
      <rPr>
        <b/>
        <sz val="11"/>
        <rFont val="Calibri"/>
        <family val="2"/>
        <scheme val="minor"/>
      </rPr>
      <t>TYPES DE CASES</t>
    </r>
    <r>
      <rPr>
        <sz val="11"/>
        <rFont val="Calibri"/>
        <family val="2"/>
        <scheme val="minor"/>
      </rPr>
      <t xml:space="preserve"> : Les cases jaune pâle sont requises et doivent être complétées en priorité, et les cases grises sont optionnelles. Les cases blanches affichent des données automatisées et ne peuvent pas être modifiées. Certaines cellules proposent un menu déroulant permettant de sélectionner une réponse parmi les options disponibles.</t>
    </r>
  </si>
  <si>
    <r>
      <t xml:space="preserve">▪  </t>
    </r>
    <r>
      <rPr>
        <b/>
        <sz val="11"/>
        <rFont val="Calibri"/>
        <family val="2"/>
        <scheme val="minor"/>
      </rPr>
      <t>NAVIGATION</t>
    </r>
    <r>
      <rPr>
        <sz val="11"/>
        <rFont val="Calibri"/>
        <family val="2"/>
        <scheme val="minor"/>
      </rPr>
      <t xml:space="preserve"> : Certaines colonnes sont masquées et peuvent être affichées en cliquant sur les "+" en haut. De plus, vous pouvez cliquer sur les en-têtes de colonne pour obtenir des informations supplémentaires (infobulle) sur les données affichées ou à saisir.</t>
    </r>
  </si>
  <si>
    <r>
      <t xml:space="preserve">▪  </t>
    </r>
    <r>
      <rPr>
        <b/>
        <sz val="11"/>
        <rFont val="Calibri"/>
        <family val="2"/>
        <scheme val="minor"/>
      </rPr>
      <t>APPROCHES</t>
    </r>
    <r>
      <rPr>
        <sz val="11"/>
        <rFont val="Calibri"/>
        <family val="2"/>
        <scheme val="minor"/>
      </rPr>
      <t xml:space="preserve"> : L'onglet de saisie de l'inventaire est divisé en trois sections : Inventaire, Valeur de remplacement et État.</t>
    </r>
  </si>
  <si>
    <r>
      <t xml:space="preserve">▪  </t>
    </r>
    <r>
      <rPr>
        <b/>
        <sz val="11"/>
        <rFont val="Calibri"/>
        <family val="2"/>
        <scheme val="minor"/>
      </rPr>
      <t>DÉMARCHE GÉNÉRALE D'UTILISATION</t>
    </r>
    <r>
      <rPr>
        <sz val="11"/>
        <rFont val="Calibri"/>
        <family val="2"/>
        <scheme val="minor"/>
      </rPr>
      <t xml:space="preserve"> : Une fois l'onglet « Identification » complété, inventoriez vos infrastructures vertes dans la section Inventaire. À ce stade, une première version du Bilan est déjà générée. La saisie des données dans les sections restantes (Valeur de remplacement et État) affinera les résultats.</t>
    </r>
  </si>
  <si>
    <r>
      <t xml:space="preserve">▪  </t>
    </r>
    <r>
      <rPr>
        <b/>
        <sz val="11"/>
        <rFont val="Calibri"/>
        <family val="2"/>
        <scheme val="minor"/>
      </rPr>
      <t>AIDE</t>
    </r>
    <r>
      <rPr>
        <sz val="11"/>
        <rFont val="Calibri"/>
        <family val="2"/>
        <scheme val="minor"/>
      </rPr>
      <t xml:space="preserve"> : En cas de besoin, consultez cet onglet pour obtenir de l'aide ou des précisions sur une section spécifique.</t>
    </r>
  </si>
  <si>
    <t>Sauvegardez régulièrement le fichier pour éviter toute perte de progression.</t>
  </si>
  <si>
    <t>Partie 2 - Onglet IDENTIFICATION</t>
  </si>
  <si>
    <t>Inscrivez le nom de l'inventaire actuel ainsi que l'année d'analyse et la date de complétion.</t>
  </si>
  <si>
    <t>En cas de révisions, entrez les dates correspondantes dans le tableau de révision, afin de constituer un historique.</t>
  </si>
  <si>
    <t>Pour commencer, indiquez le type d’organisation pour laquelle vous utilisez l’outil (municipalité, MRC, régie intermunicipale ou autre).</t>
  </si>
  <si>
    <t>MUNICIPALITÉ, MRC OU RÉGIE</t>
  </si>
  <si>
    <t>Sélectionnez le nom de la municipalité, de la MRC ou  de la régie dans la liste déroulante; le code géographique sera rempli automatiquement. Consultez la liste des municipalités, des MRC et des régies dans l’onglet « Arrière plan » au besoin.</t>
  </si>
  <si>
    <t>Si le nom de la municipalité, de la MRC ou de la régie n'apparaît pas dans cette liste, veuillez contacter l'équipe de soutien technique par téléphone au (514) 360-6599 ou par courriel à gamunicipal@ceriu.qc.ca.</t>
  </si>
  <si>
    <t>AUTRE</t>
  </si>
  <si>
    <t>Entrez le nom et le code unique de l'organisation.</t>
  </si>
  <si>
    <t>RESPONSABLES</t>
  </si>
  <si>
    <t>Inscrivez les coordonnées du répondant principal. Si nécessaire, ajoutez les coordonnées des autres répondants impliqués (employés municipaux ou consultants externes).</t>
  </si>
  <si>
    <t>CONDITIONS GÉNÉRALES D'UTILISATION</t>
  </si>
  <si>
    <t>Lisez et approuvez les conditions générales d'utilisation avant de poursuivre.</t>
  </si>
  <si>
    <t>Partie 3 - Onglet INVENTAIRE</t>
  </si>
  <si>
    <t xml:space="preserve">Référez-vous à l'onglet « Introduction » afin de comprendre la légende associée aux cases à compléter. Choisissez le niveau de détail approprié à votre situation. Utilisez les boutons (+) en haut pour afficher certaines colonnes masquées. </t>
  </si>
  <si>
    <r>
      <rPr>
        <b/>
        <sz val="11"/>
        <color theme="1"/>
        <rFont val="Calibri"/>
        <family val="2"/>
        <scheme val="minor"/>
      </rPr>
      <t>À noter :</t>
    </r>
    <r>
      <rPr>
        <sz val="11"/>
        <color theme="1"/>
        <rFont val="Calibri"/>
        <family val="2"/>
        <scheme val="minor"/>
      </rPr>
      <t xml:space="preserve"> le tableau d’inventaire contient </t>
    </r>
    <r>
      <rPr>
        <b/>
        <sz val="11"/>
        <color theme="1"/>
        <rFont val="Calibri"/>
        <family val="2"/>
        <scheme val="minor"/>
      </rPr>
      <t>100 lignes de saisie</t>
    </r>
    <r>
      <rPr>
        <sz val="11"/>
        <color theme="1"/>
        <rFont val="Calibri"/>
        <family val="2"/>
        <scheme val="minor"/>
      </rPr>
      <t>. Si vous avez besoin de lignes supplémentaires, veuillez communiquer avec l’équipe du CERIU. Un outil adapté comprenant un plus grand nombre de lignes pourra alors vous être transmis.</t>
    </r>
  </si>
  <si>
    <t xml:space="preserve">Adresse courriel de contact : </t>
  </si>
  <si>
    <t>Section Inventaire</t>
  </si>
  <si>
    <t>Cette section permet de renseigner les données de base sur vos infrastructures vertes. Les informations sont organisées en sous-sections.</t>
  </si>
  <si>
    <t>1.1</t>
  </si>
  <si>
    <t xml:space="preserve">Cette sous-section permet d'identifier vos infrastructures vertes en indiquant leur identifiant interne ou nom utilisé pour les désigner. </t>
  </si>
  <si>
    <r>
      <rPr>
        <b/>
        <sz val="11"/>
        <rFont val="Calibri"/>
        <family val="2"/>
        <scheme val="minor"/>
      </rPr>
      <t>NUMÉRO SÉQUENTIEL</t>
    </r>
    <r>
      <rPr>
        <sz val="11"/>
        <rFont val="Calibri"/>
        <family val="2"/>
        <scheme val="minor"/>
      </rPr>
      <t xml:space="preserve"> : Numéro unique de l'infrastructure verte, généré automatiquement.</t>
    </r>
  </si>
  <si>
    <r>
      <rPr>
        <b/>
        <sz val="11"/>
        <rFont val="Calibri"/>
        <family val="2"/>
        <scheme val="minor"/>
      </rPr>
      <t>IDENTIFIANT OU NOM COMMUN</t>
    </r>
    <r>
      <rPr>
        <sz val="11"/>
        <rFont val="Calibri"/>
        <family val="2"/>
        <scheme val="minor"/>
      </rPr>
      <t xml:space="preserve"> : Identifiant interne ou nom commun de l'infrastructure verte utilisé par l'organisation.</t>
    </r>
  </si>
  <si>
    <t>1.2</t>
  </si>
  <si>
    <t xml:space="preserve">Catégorisation </t>
  </si>
  <si>
    <t>Cette sous-section permet de catégoriser vos infrastructures vertes, notamment en indiquant leur(s) fonction(s).</t>
  </si>
  <si>
    <r>
      <rPr>
        <b/>
        <sz val="11"/>
        <rFont val="Calibri"/>
        <family val="2"/>
        <scheme val="minor"/>
      </rPr>
      <t>TYPE D'INFRASTRUCTURE VERTE</t>
    </r>
    <r>
      <rPr>
        <sz val="11"/>
        <rFont val="Calibri"/>
        <family val="2"/>
        <scheme val="minor"/>
      </rPr>
      <t xml:space="preserve"> : Sélectionnez le type d'infrastructure verte parmi les choix de la liste déroulante.</t>
    </r>
  </si>
  <si>
    <r>
      <rPr>
        <b/>
        <sz val="11"/>
        <color theme="1"/>
        <rFont val="Calibri"/>
        <family val="2"/>
        <scheme val="minor"/>
      </rPr>
      <t>SOUS-TYPE D'INFRASTRUCTURE VERTE</t>
    </r>
    <r>
      <rPr>
        <sz val="11"/>
        <color theme="1"/>
        <rFont val="Calibri"/>
        <family val="2"/>
        <scheme val="minor"/>
      </rPr>
      <t xml:space="preserve"> : Sélectionnez le sous-type d'infrastructure verte parmi les choix de la liste déroulante. </t>
    </r>
  </si>
  <si>
    <t xml:space="preserve">Les tableaux ci-dessous présentent la catégorisation des infrastructures vertes incluses dans l'outil d'inventaire. </t>
  </si>
  <si>
    <t xml:space="preserve">Bassin de rétention </t>
  </si>
  <si>
    <t>n/a</t>
  </si>
  <si>
    <t>Biorétention (Jardin de pluie)</t>
  </si>
  <si>
    <t>Engazonnée</t>
  </si>
  <si>
    <t>Avec retenue permanante</t>
  </si>
  <si>
    <t>Avec plantations ou arbres</t>
  </si>
  <si>
    <r>
      <rPr>
        <b/>
        <sz val="11"/>
        <rFont val="Calibri"/>
        <family val="2"/>
        <scheme val="minor"/>
      </rPr>
      <t>ONGLET « ARRIÈRE PLAN »</t>
    </r>
    <r>
      <rPr>
        <sz val="11"/>
        <rFont val="Calibri"/>
        <family val="2"/>
        <scheme val="minor"/>
      </rPr>
      <t xml:space="preserve"> : vous avez la possibilité d'ajouter des types d'infrastructure verte pour chaque catégorie.</t>
    </r>
  </si>
  <si>
    <t>Seules les cases grises (optionnelles) sont modifiables.</t>
  </si>
  <si>
    <r>
      <t>▪</t>
    </r>
    <r>
      <rPr>
        <b/>
        <sz val="11"/>
        <color theme="1"/>
        <rFont val="Calibri"/>
        <family val="2"/>
        <scheme val="minor"/>
      </rPr>
      <t xml:space="preserve">  Infrastructures vertes végétalisées</t>
    </r>
    <r>
      <rPr>
        <sz val="11"/>
        <color theme="1"/>
        <rFont val="Calibri"/>
        <family val="2"/>
        <scheme val="minor"/>
      </rPr>
      <t xml:space="preserve"> : jusqu'à 5 types d'infrastructure verte supplémentaires.</t>
    </r>
  </si>
  <si>
    <r>
      <t>▪</t>
    </r>
    <r>
      <rPr>
        <b/>
        <sz val="11"/>
        <color theme="1"/>
        <rFont val="Calibri"/>
        <family val="2"/>
        <scheme val="minor"/>
      </rPr>
      <t xml:space="preserve">  Infrastructures vertes non végétalisées</t>
    </r>
    <r>
      <rPr>
        <sz val="11"/>
        <color theme="1"/>
        <rFont val="Calibri"/>
        <family val="2"/>
        <scheme val="minor"/>
      </rPr>
      <t xml:space="preserve"> : jusqu'à 3 types d'infrastructure verte supplémentaires.</t>
    </r>
  </si>
  <si>
    <r>
      <t>▪</t>
    </r>
    <r>
      <rPr>
        <b/>
        <sz val="11"/>
        <color theme="1"/>
        <rFont val="Calibri"/>
        <family val="2"/>
        <scheme val="minor"/>
      </rPr>
      <t xml:space="preserve">  Autre</t>
    </r>
    <r>
      <rPr>
        <sz val="11"/>
        <color theme="1"/>
        <rFont val="Calibri"/>
        <family val="2"/>
        <scheme val="minor"/>
      </rPr>
      <t xml:space="preserve"> : jusqu'à 3 types d'infrastructure verte supplémentaires.</t>
    </r>
  </si>
  <si>
    <t>Pour chaque type d'infrastructure verte ajouté, sélectionnez le type d'actif (ponctuel ou linéaire) dans la liste déroulante.</t>
  </si>
  <si>
    <t>Tableau situé dans les menus déroulants de l'onglet «Arrière plan»</t>
  </si>
  <si>
    <t>DÉFINITIONS :</t>
  </si>
  <si>
    <r>
      <rPr>
        <b/>
        <i/>
        <u/>
        <sz val="11"/>
        <color rgb="FFFF0000"/>
        <rFont val="Calibri"/>
        <family val="2"/>
        <scheme val="minor"/>
      </rPr>
      <t>Mise en garde :</t>
    </r>
    <r>
      <rPr>
        <b/>
        <i/>
        <u/>
        <sz val="11"/>
        <rFont val="Calibri"/>
        <family val="2"/>
        <scheme val="minor"/>
      </rPr>
      <t xml:space="preserve"> les définitions des infrastructures vertes peuvent différer d'un guide à un autre. Les définitions ci-dessous proviennent de différents documents largement utilisés au Québec, dont le Guide de gestion des </t>
    </r>
    <r>
      <rPr>
        <b/>
        <i/>
        <u/>
        <sz val="11"/>
        <color theme="1"/>
        <rFont val="Calibri"/>
        <family val="2"/>
        <scheme val="minor"/>
      </rPr>
      <t xml:space="preserve">eaux pluviales du MELCCFP. Nous vous recommandons de consulter les documents de références si vous avez besoin de plus de détails afin de différencier les infrastructures entre elles. </t>
    </r>
  </si>
  <si>
    <t xml:space="preserve">Consultez le guide en cliquant ici. </t>
  </si>
  <si>
    <t>INFRASTRUCTURES VERTES VÉGÉTALISÉES</t>
  </si>
  <si>
    <t xml:space="preserve">1. Bassin de rétention : </t>
  </si>
  <si>
    <r>
      <rPr>
        <b/>
        <sz val="11"/>
        <color theme="1"/>
        <rFont val="Calibri"/>
        <family val="2"/>
        <scheme val="minor"/>
      </rPr>
      <t>Sec (sans retenue permanente)</t>
    </r>
    <r>
      <rPr>
        <sz val="11"/>
        <color theme="1"/>
        <rFont val="Calibri"/>
        <family val="2"/>
        <scheme val="minor"/>
      </rPr>
      <t xml:space="preserve"> : Un bassin sans retenue permanente est conçu pour stocker temporairement les eaux pluviales et les relâcher à des débits contrôlés vers les milieux récepteurs. Il se vide complètement après le stockage (généralement en moins de 24 h) et contrôle essentiellement les aspects quantitatifs, avec un impact limité sur l’enlèvement des sédiments et des divers polluants.</t>
    </r>
  </si>
  <si>
    <r>
      <rPr>
        <b/>
        <sz val="11"/>
        <color theme="1"/>
        <rFont val="Calibri"/>
        <family val="2"/>
        <scheme val="minor"/>
      </rPr>
      <t>Retenue prolongée</t>
    </r>
    <r>
      <rPr>
        <sz val="11"/>
        <color theme="1"/>
        <rFont val="Calibri"/>
        <family val="2"/>
        <scheme val="minor"/>
      </rPr>
      <t xml:space="preserve"> : La retenue des eaux pour les événements fréquents (contrôle qualitatif) peut être prolongée (entre 24 et 48 heures) puisqu’il a été démontré que le traitement en était souvent amélioré.</t>
    </r>
  </si>
  <si>
    <r>
      <rPr>
        <b/>
        <sz val="11"/>
        <color theme="1"/>
        <rFont val="Calibri"/>
        <family val="2"/>
        <scheme val="minor"/>
      </rPr>
      <t>Retenue permanente</t>
    </r>
    <r>
      <rPr>
        <sz val="11"/>
        <color theme="1"/>
        <rFont val="Calibri"/>
        <family val="2"/>
        <scheme val="minor"/>
      </rPr>
      <t xml:space="preserve"> : Un bassin avec retenue permanente conserve un certain volume d’eau entre les événements pluvieux et possède un volume de stockage supplémentaire qui varie en fonction des débits d’arrivée. Le principal mécanisme pour l’enlèvement des polluants est la décantation (Minton, 2005; Barr, 2001), à laquelle s’ajoutent également d’autres processus. Ce type de bassin a une capacité modérée à haute pour l’enlèvement de la plupart des polluants associés au ruissellement urbain.</t>
    </r>
  </si>
  <si>
    <r>
      <rPr>
        <b/>
        <i/>
        <sz val="11"/>
        <color rgb="FFFF0000"/>
        <rFont val="Calibri"/>
        <family val="2"/>
        <scheme val="minor"/>
      </rPr>
      <t>À NOTER :</t>
    </r>
    <r>
      <rPr>
        <sz val="11"/>
        <color theme="1"/>
        <rFont val="Calibri"/>
        <family val="2"/>
        <scheme val="minor"/>
      </rPr>
      <t xml:space="preserve"> Les bassins de rétention non végétalisés (en béton ou autres matériaux) ne sont pas visés par le présent outil. Ils sont couverts dans le Guide de gestion des actifs municipaux pour le renouvellement des infrastructures ponctuelles en eau, qui est accompagné d’un outil Excel.</t>
    </r>
  </si>
  <si>
    <t>Pour en savoir plus, consultez le</t>
  </si>
  <si>
    <t>Guide de gestion des actifs municipaux pour le renouvellement des infrastructures ponctuelles en eau</t>
  </si>
  <si>
    <t xml:space="preserve">2. Bassin d'infiltration : </t>
  </si>
  <si>
    <t>Dépression de surface qui permet de stocker le ruissellement pour favoriser par la suite l'infiltration, partielle ou totale, dans le sol. Un bassin d’infiltration est conçu pour stocker le volume de ruissellement et l’infiltrer sur une période de plusieurs heures. Ce type de système doit être construit dans des sols hautement perméables.</t>
  </si>
  <si>
    <t>perméables.</t>
  </si>
  <si>
    <t xml:space="preserve">3. Marais artificiel : </t>
  </si>
  <si>
    <t>Les marais artificiels sont des systèmes conçus pour maximiser l’enlèvement des polluants par l’intermédiaire de plusieurs mécanismes (Minton, 2005; Barr, 2001), dont plusieurs sont associés à la présence de plantes. Ces marais stockent temporairement l’eau dans des plantes spécifiques.</t>
  </si>
  <si>
    <t>zones de faibles profondeurs qui supportent les conditions favorables à la croissance de</t>
  </si>
  <si>
    <r>
      <rPr>
        <b/>
        <sz val="11"/>
        <color theme="1"/>
        <rFont val="Calibri"/>
        <family val="2"/>
        <scheme val="minor"/>
      </rPr>
      <t xml:space="preserve">Écoulement vertical </t>
    </r>
    <r>
      <rPr>
        <sz val="11"/>
        <color theme="1"/>
        <rFont val="Calibri"/>
        <family val="2"/>
        <scheme val="minor"/>
      </rPr>
      <t>: Les marais à écoulement vertical sont alimentés de façon intermittente et sont, par conséquent, non saturés. Les eaux usées sont distribuées sur la surface du lit et percolent à travers le milieu filtrant et les racines des plantes jusqu’à un réseau de conduites perforées situé dans une couche drainante au fond du lit.</t>
    </r>
  </si>
  <si>
    <r>
      <rPr>
        <b/>
        <sz val="11"/>
        <color theme="1"/>
        <rFont val="Calibri"/>
        <family val="2"/>
        <scheme val="minor"/>
      </rPr>
      <t>Écoulement horizontal sous la surface</t>
    </r>
    <r>
      <rPr>
        <sz val="11"/>
        <color theme="1"/>
        <rFont val="Calibri"/>
        <family val="2"/>
        <scheme val="minor"/>
      </rPr>
      <t xml:space="preserve"> : Les marais à écoulement horizontal sous la surface sont constitués de bassins remplis d’un milieu poreux dans lequel poussent des plantes émergentes. Les eaux usées s’écoulent horizontalement sous la surface à travers le milieu et les racines des plantes.</t>
    </r>
  </si>
  <si>
    <t>bassins remplis d’un milieu poreux dans lequel poussent des plantes émergentes. Les eaux usées s’écoulent horizontalement sous la surface à travers le milieu et les racines des plantes</t>
  </si>
  <si>
    <r>
      <rPr>
        <b/>
        <sz val="11"/>
        <color theme="1"/>
        <rFont val="Calibri"/>
        <family val="2"/>
        <scheme val="minor"/>
      </rPr>
      <t>Écoulement en surface</t>
    </r>
    <r>
      <rPr>
        <sz val="11"/>
        <color theme="1"/>
        <rFont val="Calibri"/>
        <family val="2"/>
        <scheme val="minor"/>
      </rPr>
      <t xml:space="preserve"> : Les marais à écoulement en surface sont constitués de canaux ou de bassins de faible profondeur, dans lesquels les eaux usées cheminent à travers les plantes émergentes et la litière accumulée au-dessus d’une couche de sol servant de milieu pour l’enracinement des plantes.</t>
    </r>
  </si>
  <si>
    <r>
      <rPr>
        <b/>
        <sz val="11"/>
        <color theme="1"/>
        <rFont val="Calibri"/>
        <family val="2"/>
        <scheme val="minor"/>
      </rPr>
      <t xml:space="preserve">Système hybride </t>
    </r>
    <r>
      <rPr>
        <sz val="11"/>
        <color theme="1"/>
        <rFont val="Calibri"/>
        <family val="2"/>
        <scheme val="minor"/>
      </rPr>
      <t>: Les systèmes hybrides sont des systèmes composés de marais à écoulement vertical suivis de marais à écoulement horizontal sous la surface. Ils peuvent être utilisés directement en aval d’une fosse septique, comme traitement secondaire d’eaux usées d’origine domestique.</t>
    </r>
  </si>
  <si>
    <t xml:space="preserve">4. Biorétention : </t>
  </si>
  <si>
    <t>Dépressions peu profondes avec un aménagement paysager et un mélange de sols et de plantations adapté aux conditions climatiques pour recevoir les eaux pluviales provenant de petites surfaces tributaires. Ces ouvrages visent à reproduire le plus fidèlement possible les conditions hydrologiques naturelles en maximisant l’infiltration, le stockage et le relâchement lent des eaux de ruissellement.</t>
  </si>
  <si>
    <r>
      <rPr>
        <b/>
        <sz val="11"/>
        <color theme="1"/>
        <rFont val="Calibri"/>
        <family val="2"/>
        <scheme val="minor"/>
      </rPr>
      <t>Infiltration complète</t>
    </r>
    <r>
      <rPr>
        <sz val="11"/>
        <color theme="1"/>
        <rFont val="Calibri"/>
        <family val="2"/>
        <scheme val="minor"/>
      </rPr>
      <t xml:space="preserve"> : Aucun drain.</t>
    </r>
  </si>
  <si>
    <r>
      <rPr>
        <b/>
        <sz val="11"/>
        <color theme="1"/>
        <rFont val="Calibri"/>
        <family val="2"/>
        <scheme val="minor"/>
      </rPr>
      <t>Filtration avec recharge partielle</t>
    </r>
    <r>
      <rPr>
        <sz val="11"/>
        <color theme="1"/>
        <rFont val="Calibri"/>
        <family val="2"/>
        <scheme val="minor"/>
      </rPr>
      <t xml:space="preserve"> : Avec drain perforé.</t>
    </r>
  </si>
  <si>
    <r>
      <rPr>
        <b/>
        <sz val="11"/>
        <color theme="1"/>
        <rFont val="Calibri"/>
        <family val="2"/>
        <scheme val="minor"/>
      </rPr>
      <t>Filtration avec recharge partielle et drain surélevé</t>
    </r>
    <r>
      <rPr>
        <sz val="11"/>
        <color theme="1"/>
        <rFont val="Calibri"/>
        <family val="2"/>
        <scheme val="minor"/>
      </rPr>
      <t xml:space="preserve"> : Avec drain perforé surélevé.</t>
    </r>
  </si>
  <si>
    <t xml:space="preserve">5. Noue : </t>
  </si>
  <si>
    <t>Dépressions conçues pour véhiculer les débits de conception, mais également pour effectuer un traitement des eaux pluviales. Contrairement au fossé engazonné, la noue engazonnée (dry swale) comprend un lit filtrant avec drain perforé.</t>
  </si>
  <si>
    <r>
      <rPr>
        <b/>
        <sz val="11"/>
        <color theme="1"/>
        <rFont val="Calibri"/>
        <family val="2"/>
        <scheme val="minor"/>
      </rPr>
      <t>Engazonnée</t>
    </r>
    <r>
      <rPr>
        <sz val="11"/>
        <color theme="1"/>
        <rFont val="Calibri"/>
        <family val="2"/>
        <scheme val="minor"/>
      </rPr>
      <t xml:space="preserve"> : Noue qui reste généralement sèche. Infiltration rapide après une averse.</t>
    </r>
  </si>
  <si>
    <r>
      <rPr>
        <b/>
        <sz val="11"/>
        <color theme="1"/>
        <rFont val="Calibri"/>
        <family val="2"/>
        <scheme val="minor"/>
      </rPr>
      <t>Avec retenue permanente</t>
    </r>
    <r>
      <rPr>
        <sz val="11"/>
        <color theme="1"/>
        <rFont val="Calibri"/>
        <family val="2"/>
        <scheme val="minor"/>
      </rPr>
      <t xml:space="preserve"> : Dépression avec retenue permanente et végétation spécifique (marais), conçue pour retenir temporairement les eaux et promouvoir l'infiltration dans le sol.</t>
    </r>
  </si>
  <si>
    <r>
      <rPr>
        <b/>
        <sz val="11"/>
        <color theme="1"/>
        <rFont val="Calibri"/>
        <family val="2"/>
        <scheme val="minor"/>
      </rPr>
      <t>Avec biorétention</t>
    </r>
    <r>
      <rPr>
        <sz val="11"/>
        <color theme="1"/>
        <rFont val="Calibri"/>
        <family val="2"/>
        <scheme val="minor"/>
      </rPr>
      <t xml:space="preserve"> : Ajout d’éléments avec biorétention pour améliorer la performance quant au contrôle qualitatif.</t>
    </r>
  </si>
  <si>
    <t xml:space="preserve">6. Bande filtrante : </t>
  </si>
  <si>
    <t>Surface gazonnée avec des pentes douces conçues pour traiter un écoulement de surface en nappe et éliminer certains polluants par filtration et infiltration. Elle peut être :</t>
  </si>
  <si>
    <t xml:space="preserve">7. Fosse d'arbres drainante : </t>
  </si>
  <si>
    <t>Dépression en bordure de chaussée où sont plantés un ou des arbres et qui permet d’infiltrer le ruissellement provenant de la chaussée et des trottoirs. Cette caractéristique est ce qui distingue une fosse d’arbres drainante d’une fosse d’arbres conventionnelle. Ainsi, des ouvertures sont pratiquées dans les bordures de rue adjacentes à une fosse de plantation drainante, contrairement aux fosses conventionnelles.</t>
  </si>
  <si>
    <r>
      <rPr>
        <b/>
        <sz val="11"/>
        <color theme="1"/>
        <rFont val="Calibri"/>
        <family val="2"/>
        <scheme val="minor"/>
      </rPr>
      <t>Avec fosse ouverte standard</t>
    </r>
    <r>
      <rPr>
        <sz val="11"/>
        <color theme="1"/>
        <rFont val="Calibri"/>
        <family val="2"/>
        <scheme val="minor"/>
      </rPr>
      <t xml:space="preserve"> : Les fosses de plantation standard sont généralement bordées de matériaux inertes (p. ex. béton) sur une certaine profondeur et ouvertes sur le sol en place par le fond. Les fosses peuvent avoir des formats variés et contenir un à plusieurs arbres selon les dimensions. Les bordures peuvent être perforées si l’on souhaite permettre aux eaux de ruissellement d’atteindre la fosse de plantation.</t>
    </r>
  </si>
  <si>
    <r>
      <rPr>
        <b/>
        <sz val="11"/>
        <color theme="1"/>
        <rFont val="Calibri"/>
        <family val="2"/>
        <scheme val="minor"/>
      </rPr>
      <t>Avec fosse avec sol structural</t>
    </r>
    <r>
      <rPr>
        <sz val="11"/>
        <color theme="1"/>
        <rFont val="Calibri"/>
        <family val="2"/>
        <scheme val="minor"/>
      </rPr>
      <t xml:space="preserve"> : Les fosses avec sol structural peuvent être prolongées sous les espaces minéralisés qui recevront des poids légers (p. ex. espaces piétons ou cyclables) et ainsi offrir plus d’espace pour les racines. Dans certains cas, le sol structural n’est utilisé que pour les parties de la fosse qui se situeront sous les surfaces minéralisées.</t>
    </r>
  </si>
  <si>
    <r>
      <rPr>
        <b/>
        <sz val="11"/>
        <color theme="1"/>
        <rFont val="Calibri"/>
        <family val="2"/>
        <scheme val="minor"/>
      </rPr>
      <t>Avec structure modulaire</t>
    </r>
    <r>
      <rPr>
        <sz val="11"/>
        <color theme="1"/>
        <rFont val="Calibri"/>
        <family val="2"/>
        <scheme val="minor"/>
      </rPr>
      <t xml:space="preserve"> : Les structures modulaires d’enracinement permettent d’étendre l’espace de croissance racinaire sous des surfaces pavées qui recevront des poids plus élevés (p. ex. espaces de stationnement).</t>
    </r>
  </si>
  <si>
    <t>INFRASTRUCTURES VERTES NON VÉGÉTALISÉES</t>
  </si>
  <si>
    <t xml:space="preserve">1. Revêtement perméable : </t>
  </si>
  <si>
    <t>Le pavage perméable est un pavage de remplacement du pavage conventionnel qui consiste en une structure dure de surface permettant à l’eau de ruissellement de se drainer à travers les vides du pavage.</t>
  </si>
  <si>
    <r>
      <rPr>
        <b/>
        <sz val="11"/>
        <color theme="1"/>
        <rFont val="Calibri"/>
        <family val="2"/>
        <scheme val="minor"/>
      </rPr>
      <t>Asphalte poreux et Béton perméable ou béton drainant</t>
    </r>
    <r>
      <rPr>
        <sz val="11"/>
        <color theme="1"/>
        <rFont val="Calibri"/>
        <family val="2"/>
        <scheme val="minor"/>
      </rPr>
      <t xml:space="preserve"> : Matériaux à haute teneur en vides (contenu en vides typiquement entre 15 % et 25 %) obtenus en éliminant le sable et les particules fines du mélange, avec une quantité réduite de ciment ou de bitume pour lier les granulats entre eux. Les vides du béton ou de l’asphalte poreux sont interconnectés, ce qui permet le drainage des eaux.</t>
    </r>
  </si>
  <si>
    <r>
      <rPr>
        <b/>
        <sz val="11"/>
        <color theme="1"/>
        <rFont val="Calibri"/>
        <family val="2"/>
        <scheme val="minor"/>
      </rPr>
      <t>Pavés à joints drainants</t>
    </r>
    <r>
      <rPr>
        <sz val="11"/>
        <color theme="1"/>
        <rFont val="Calibri"/>
        <family val="2"/>
        <scheme val="minor"/>
      </rPr>
      <t xml:space="preserve"> : Ils sont constitués de pavés en béton, ou d'un autre matériau tel que le caoutchouc, qui sont eux-mêmes imperméables, mais dont l’espacement entre ceux-ci (c.-à-d. les joints) est plus large qu’à l’habitude (soit entre 5 et 15 mm). C’est cet espacement qui permet le drainage des eaux. Les joints (espaces ouverts) de ce type de revêtement perméables représentent typiquement entre 5 % et 15 % de la surface pavée.</t>
    </r>
  </si>
  <si>
    <r>
      <rPr>
        <b/>
        <sz val="11"/>
        <color theme="1"/>
        <rFont val="Calibri"/>
        <family val="2"/>
        <scheme val="minor"/>
      </rPr>
      <t>Pavés alvéolés</t>
    </r>
    <r>
      <rPr>
        <sz val="11"/>
        <color theme="1"/>
        <rFont val="Calibri"/>
        <family val="2"/>
        <scheme val="minor"/>
      </rPr>
      <t xml:space="preserve"> : Pavés offrant une ouverture centrale, ou alvéole, permettant d’y ajouter du matériel. Lorsque ce matériel est du gravier, le pavé alvéolé agit de manière similaire à du pavé perméable. Par contre, le pavé alvéolé peut être végétalisé si du substrat de croissance est ajouté dans les alvéoles, puis ensemencé, souvent avec un mélange de gazon.</t>
    </r>
  </si>
  <si>
    <t xml:space="preserve">2. Puits d'infiltration et tranchée d'infiltration : </t>
  </si>
  <si>
    <t>Les puits ou les tranchées d’infiltration sont utilisés pour capter et infiltrer les eaux de ruissellement provenant de toits ou de surfaces imperméables comme les rues et les aires de stationnement. Ils peuvent contribuer à réduire non seulement les débits de pointe, mais également les volumes de ruissellement, ce qui a un effet favorable sur la qualité de l’eau. Il peut s’agir tout simplement d’une fosse munie d’un revêtement filtrant et d’un matériau de drainage, comme de la pierre nette bien lavée, ou de systèmes plus complexes comprenant des puisards et des regards.</t>
  </si>
  <si>
    <t xml:space="preserve">3. Conduite d'exfiltration / infiltration : </t>
  </si>
  <si>
    <t>Les systèmes de conduites avec infiltration ou exfiltration regroupent différentes variantes de systèmes de conduites perforées. Comme pour les tranchées ou les puits d’infiltration, il est préférable d’acheminer dans ces conduites des eaux ruisselées propres ou faiblement contaminées.</t>
  </si>
  <si>
    <t>FONCTION(S)</t>
  </si>
  <si>
    <r>
      <rPr>
        <b/>
        <sz val="11"/>
        <color theme="1"/>
        <rFont val="Calibri"/>
        <family val="2"/>
        <scheme val="minor"/>
      </rPr>
      <t>FONCTION GDEP</t>
    </r>
    <r>
      <rPr>
        <sz val="11"/>
        <color theme="1"/>
        <rFont val="Calibri"/>
        <family val="2"/>
        <scheme val="minor"/>
      </rPr>
      <t xml:space="preserve"> : Sélectionnez la fonction première de l'infrastructure verte de gestion des eaux pluviales.</t>
    </r>
  </si>
  <si>
    <t xml:space="preserve">Les fonctions se définissent comme suit : </t>
  </si>
  <si>
    <t>1. Contrôle hydraulique</t>
  </si>
  <si>
    <r>
      <rPr>
        <b/>
        <i/>
        <sz val="11"/>
        <color theme="1"/>
        <rFont val="Calibri"/>
        <family val="2"/>
        <scheme val="minor"/>
      </rPr>
      <t>Contrôle des volumes de ruissellement :</t>
    </r>
    <r>
      <rPr>
        <i/>
        <sz val="11"/>
        <color theme="1"/>
        <rFont val="Calibri"/>
        <family val="2"/>
        <scheme val="minor"/>
      </rPr>
      <t xml:space="preserve"> </t>
    </r>
    <r>
      <rPr>
        <sz val="11"/>
        <color theme="1"/>
        <rFont val="Calibri"/>
        <family val="2"/>
        <scheme val="minor"/>
      </rPr>
      <t>L’infiltration, l’évaporation, l’évapotranspiration et la réutilisation des eaux pluviales contribuent à diminuer la quantité d’eau acheminée vers les réseaux d’égouts.</t>
    </r>
  </si>
  <si>
    <r>
      <rPr>
        <b/>
        <i/>
        <sz val="11"/>
        <color theme="1"/>
        <rFont val="Calibri"/>
        <family val="2"/>
        <scheme val="minor"/>
      </rPr>
      <t xml:space="preserve">Contrôle des débits de pointe : </t>
    </r>
    <r>
      <rPr>
        <sz val="11"/>
        <color theme="1"/>
        <rFont val="Calibri"/>
        <family val="2"/>
        <scheme val="minor"/>
      </rPr>
      <t>La mise en place d’infrastructures et d’aménagements assurant l’accumulation d’un volume d’eau pendant le pic de l’averse permet d’éviter de surcharger les conduites d’égouts.</t>
    </r>
  </si>
  <si>
    <r>
      <rPr>
        <b/>
        <i/>
        <sz val="11"/>
        <color theme="1"/>
        <rFont val="Calibri"/>
        <family val="2"/>
        <scheme val="minor"/>
      </rPr>
      <t>Contrôle de l'érosion :</t>
    </r>
    <r>
      <rPr>
        <sz val="11"/>
        <color theme="1"/>
        <rFont val="Calibri"/>
        <family val="2"/>
        <scheme val="minor"/>
      </rPr>
      <t xml:space="preserve"> La mise en place d’infrastructures et d’aménagements permet de réduire la vitesse et le débit d’écoulement. </t>
    </r>
  </si>
  <si>
    <t>2. Contrôle de la qualité</t>
  </si>
  <si>
    <r>
      <rPr>
        <b/>
        <i/>
        <sz val="11"/>
        <color theme="1"/>
        <rFont val="Calibri"/>
        <family val="2"/>
        <scheme val="minor"/>
      </rPr>
      <t>Contrôle de la charge de ruissellement :</t>
    </r>
    <r>
      <rPr>
        <sz val="11"/>
        <color theme="1"/>
        <rFont val="Calibri"/>
        <family val="2"/>
        <scheme val="minor"/>
      </rPr>
      <t xml:space="preserve"> La mise en place d’infrastructures et d’aménagements permet de diminuer la quantité des polluants contenus dans l’eau pluviale brute, ce qui améliore la qualité de l’eau dans les cours d’eau.</t>
    </r>
  </si>
  <si>
    <r>
      <t xml:space="preserve">3. Contrôle hydraulique et qualité </t>
    </r>
    <r>
      <rPr>
        <sz val="11"/>
        <color theme="1"/>
        <rFont val="Calibri"/>
        <family val="2"/>
        <scheme val="minor"/>
      </rPr>
      <t xml:space="preserve">: Regroupe les définitions ci-dessus. </t>
    </r>
  </si>
  <si>
    <r>
      <rPr>
        <b/>
        <sz val="11"/>
        <color theme="1"/>
        <rFont val="Calibri"/>
        <family val="2"/>
        <scheme val="minor"/>
      </rPr>
      <t xml:space="preserve">AUTRE(S) FONCTION(S) </t>
    </r>
    <r>
      <rPr>
        <sz val="11"/>
        <color theme="1"/>
        <rFont val="Calibri"/>
        <family val="2"/>
        <scheme val="minor"/>
      </rPr>
      <t>: Indiquez, si désiré, d'autres fonctions auxquelles répond l'infrastructure verte en place qui diffèrent de celles de gestion des eaux pluviales. Exemples : râfraichissement de l'air et des surfaces, séquestration et stockage de carbone, traitement des polluants atmosphériques, contrôle des espèces indésirables, augmentation de la valeur foncière, amélioration de la connectivité écologique, etc.</t>
    </r>
  </si>
  <si>
    <t xml:space="preserve">1.3 </t>
  </si>
  <si>
    <t xml:space="preserve">Prendre note que la représentation spatiale est un aspect clé de la gestion des infrastructures vertes. Le fait de connaître ces informations assure un point de départ pour cartographier ces actifs. </t>
  </si>
  <si>
    <r>
      <rPr>
        <b/>
        <sz val="11"/>
        <color theme="1"/>
        <rFont val="Calibri"/>
        <family val="2"/>
        <scheme val="minor"/>
      </rPr>
      <t xml:space="preserve">LATITUDE (degrés) </t>
    </r>
    <r>
      <rPr>
        <sz val="11"/>
        <color theme="1"/>
        <rFont val="Calibri"/>
        <family val="2"/>
        <scheme val="minor"/>
      </rPr>
      <t>: La latitude doit se situer entre 45,00000 et 58,00000 degrés. Les coordonnées GPS sont utilisées pour géolocaliser les infrastructures à l'aide de l'application Territoires.</t>
    </r>
  </si>
  <si>
    <r>
      <rPr>
        <b/>
        <sz val="11"/>
        <color theme="1"/>
        <rFont val="Calibri"/>
        <family val="2"/>
        <scheme val="minor"/>
      </rPr>
      <t>LONGITUDE (degrés)</t>
    </r>
    <r>
      <rPr>
        <sz val="11"/>
        <color theme="1"/>
        <rFont val="Calibri"/>
        <family val="2"/>
        <scheme val="minor"/>
      </rPr>
      <t xml:space="preserve"> : La longitude doit se situer entre -80,00000 et -56,00000 degrés. Les coordonnées GPS sont utilisées pour géolocaliser les infrastructures à l'aide de l'application Territoires.</t>
    </r>
  </si>
  <si>
    <t>Pour trouver la latitude et la longitude, localisez l'infrastructure verte sur Google Maps. Faites un clic droit sur son emplacement, puis sélectionnez Copier les coordonnées.</t>
  </si>
  <si>
    <t xml:space="preserve">Plusieurs options sont possible afin d'indiquer la localisation d'une infrastructure verte. </t>
  </si>
  <si>
    <t>1- Centroïde (un point de référence)</t>
  </si>
  <si>
    <t>Entrez la latitude et la longitude du centroïde (point A).</t>
  </si>
  <si>
    <t>2- Ligne (deux points de référence)</t>
  </si>
  <si>
    <t>Entrez la latitude et la longitude du premier point (point A) puis entrez la latitude et la longitude du deuxième point (point B).</t>
  </si>
  <si>
    <r>
      <rPr>
        <b/>
        <sz val="11"/>
        <color theme="1"/>
        <rFont val="Calibri"/>
        <family val="2"/>
        <scheme val="minor"/>
      </rPr>
      <t>ADRESSE</t>
    </r>
    <r>
      <rPr>
        <sz val="11"/>
        <color theme="1"/>
        <rFont val="Calibri"/>
        <family val="2"/>
        <scheme val="minor"/>
      </rPr>
      <t xml:space="preserve"> : Adresse civique de l'infrastructure verte.</t>
    </r>
  </si>
  <si>
    <r>
      <rPr>
        <b/>
        <sz val="11"/>
        <color theme="1"/>
        <rFont val="Calibri"/>
        <family val="2"/>
        <scheme val="minor"/>
      </rPr>
      <t xml:space="preserve">SECTEUR </t>
    </r>
    <r>
      <rPr>
        <sz val="11"/>
        <color theme="1"/>
        <rFont val="Calibri"/>
        <family val="2"/>
        <scheme val="minor"/>
      </rPr>
      <t xml:space="preserve">: Si la municipalité a divisé son territoire en quartiers, ou en secteurs donnés, elle peut utiliser cette colonne pour le documenter et faire un regroupement de ses infrastructures par secteur. </t>
    </r>
  </si>
  <si>
    <r>
      <rPr>
        <b/>
        <sz val="11"/>
        <color theme="1"/>
        <rFont val="Calibri"/>
        <family val="2"/>
        <scheme val="minor"/>
      </rPr>
      <t xml:space="preserve">ACCESSIBILITÉ </t>
    </r>
    <r>
      <rPr>
        <sz val="11"/>
        <color theme="1"/>
        <rFont val="Calibri"/>
        <family val="2"/>
        <scheme val="minor"/>
      </rPr>
      <t>: Indiquez si l'infrastructure verte est accessible pour les activités d'exploitation, pour les activités d'entretien, pour les deux ou si elle n'est pas accessible.</t>
    </r>
  </si>
  <si>
    <t>1.4</t>
  </si>
  <si>
    <r>
      <rPr>
        <b/>
        <sz val="11"/>
        <color theme="1"/>
        <rFont val="Calibri"/>
        <family val="2"/>
        <scheme val="minor"/>
      </rPr>
      <t>SUPERFICIE (m</t>
    </r>
    <r>
      <rPr>
        <b/>
        <sz val="11"/>
        <rFont val="Calibri"/>
        <family val="2"/>
      </rPr>
      <t>²</t>
    </r>
    <r>
      <rPr>
        <b/>
        <sz val="11"/>
        <rFont val="Calibri"/>
        <family val="2"/>
        <scheme val="minor"/>
      </rPr>
      <t>)</t>
    </r>
    <r>
      <rPr>
        <sz val="11"/>
        <color theme="1"/>
        <rFont val="Calibri"/>
        <family val="2"/>
        <scheme val="minor"/>
      </rPr>
      <t xml:space="preserve"> : Superficie totale de l'infrastructure verte (hors site), à renseigner s'il s'agit d'un actif ponctuel.</t>
    </r>
  </si>
  <si>
    <r>
      <rPr>
        <b/>
        <sz val="11"/>
        <color theme="1"/>
        <rFont val="Calibri"/>
        <family val="2"/>
        <scheme val="minor"/>
      </rPr>
      <t>LONGUEUR (m</t>
    </r>
    <r>
      <rPr>
        <b/>
        <sz val="11"/>
        <rFont val="Calibri"/>
        <family val="2"/>
        <scheme val="minor"/>
      </rPr>
      <t>)</t>
    </r>
    <r>
      <rPr>
        <sz val="11"/>
        <color theme="1"/>
        <rFont val="Calibri"/>
        <family val="2"/>
        <scheme val="minor"/>
      </rPr>
      <t xml:space="preserve"> : Longueur totale de l'infrastructure verte, à renseigner s'il s'agit d'un actif linéaire.</t>
    </r>
  </si>
  <si>
    <r>
      <rPr>
        <b/>
        <sz val="11"/>
        <color theme="1"/>
        <rFont val="Calibri"/>
        <family val="2"/>
        <scheme val="minor"/>
      </rPr>
      <t>ANNÉE D'INSTALLATION</t>
    </r>
    <r>
      <rPr>
        <sz val="11"/>
        <color theme="1"/>
        <rFont val="Calibri"/>
        <family val="2"/>
        <scheme val="minor"/>
      </rPr>
      <t xml:space="preserve">: Année d'installation ou de construction de l'infrastructure verte. </t>
    </r>
  </si>
  <si>
    <r>
      <rPr>
        <b/>
        <sz val="11"/>
        <color theme="1"/>
        <rFont val="Calibri"/>
        <family val="2"/>
        <scheme val="minor"/>
      </rPr>
      <t xml:space="preserve">SUPERFICIE DU BASSIN TRIBUTAIRE (ha) </t>
    </r>
    <r>
      <rPr>
        <sz val="11"/>
        <color theme="1"/>
        <rFont val="Calibri"/>
        <family val="2"/>
        <scheme val="minor"/>
      </rPr>
      <t xml:space="preserve">: Représente la zone de surface totale dont l'eau de ruissellement s'écoule vers l'infrastructure verte. </t>
    </r>
  </si>
  <si>
    <t xml:space="preserve">En d'autres mots, il s'agit des surfaces qui drainent l'eau vers une infrastructure verte. Elles incluent par exemple les toits, les stationnements, etc. </t>
  </si>
  <si>
    <r>
      <rPr>
        <b/>
        <sz val="11"/>
        <color theme="1"/>
        <rFont val="Calibri"/>
        <family val="2"/>
        <scheme val="minor"/>
      </rPr>
      <t>CAPACITÉ D'INFILTRATION (mm/h):</t>
    </r>
    <r>
      <rPr>
        <sz val="11"/>
        <color theme="1"/>
        <rFont val="Calibri"/>
        <family val="2"/>
        <scheme val="minor"/>
      </rPr>
      <t xml:space="preserve"> Représente la capacité de l'infrastructure verte à absorber les eaux pluviales et à les infiltrer dans le sol. Elle s'exprime comme une vitesse se définissant par le volume d'eau absorbé par l'infrastructure dans un temps donné. Il est préférable d'indiquer la capacité d'infiltration théorique et non celle mesurée sur le terrain afin d'avoir une base de comparaison commune entre chaque infrastructure verte. Toutefois, si vous renseignez une capacité d'infilration mesurée sur le terrain, il est recommandé d'indiquer en commentaire les conditions liées à cette prise de mesure. </t>
    </r>
  </si>
  <si>
    <t>1.5</t>
  </si>
  <si>
    <t>Composantes techniques</t>
  </si>
  <si>
    <t>Les composantes techniques représentent les éléments qui pourraient faire partie de l'infrastructure verte. Indiquez « Oui » si une composante est présente. Sinon indiquez « Non » selon votre besoin.</t>
  </si>
  <si>
    <r>
      <rPr>
        <b/>
        <sz val="11"/>
        <color theme="1"/>
        <rFont val="Calibri"/>
        <family val="2"/>
        <scheme val="minor"/>
      </rPr>
      <t>SYSTÈME DE PRÉ-TRAITEMENT</t>
    </r>
    <r>
      <rPr>
        <sz val="11"/>
        <color theme="1"/>
        <rFont val="Calibri"/>
        <family val="2"/>
        <scheme val="minor"/>
      </rPr>
      <t xml:space="preserve"> : Système qui permet de capter les sédiments, les débris et les polluants avant que les eaux de ruissellement n'atteignent l'ouvrage. </t>
    </r>
  </si>
  <si>
    <r>
      <rPr>
        <b/>
        <sz val="11"/>
        <color theme="1"/>
        <rFont val="Calibri"/>
        <family val="2"/>
        <scheme val="minor"/>
      </rPr>
      <t>SYSTÈME DE DRAINAGE</t>
    </r>
    <r>
      <rPr>
        <sz val="11"/>
        <color theme="1"/>
        <rFont val="Calibri"/>
        <family val="2"/>
        <scheme val="minor"/>
      </rPr>
      <t xml:space="preserve"> :  Système visant à gérer les eaux pluviales en favorisant l'infiltration, la filtration et la rétention (ex: substrat).</t>
    </r>
  </si>
  <si>
    <r>
      <rPr>
        <b/>
        <sz val="11"/>
        <color theme="1"/>
        <rFont val="Calibri"/>
        <family val="2"/>
        <scheme val="minor"/>
      </rPr>
      <t>SYSTÈME DE TROP-PLEIN</t>
    </r>
    <r>
      <rPr>
        <sz val="11"/>
        <color theme="1"/>
        <rFont val="Calibri"/>
        <family val="2"/>
        <scheme val="minor"/>
      </rPr>
      <t xml:space="preserve"> : Système de sécurité conçu pour gérer les excédents d'eau lorsque la capacité de l'infrastructure verte est atteinte. </t>
    </r>
  </si>
  <si>
    <r>
      <rPr>
        <b/>
        <sz val="11"/>
        <color theme="1"/>
        <rFont val="Calibri"/>
        <family val="2"/>
        <scheme val="minor"/>
      </rPr>
      <t>GÉOTEXTILES OU MEMBRANES</t>
    </r>
    <r>
      <rPr>
        <sz val="11"/>
        <color theme="1"/>
        <rFont val="Calibri"/>
        <family val="2"/>
        <scheme val="minor"/>
      </rPr>
      <t xml:space="preserve"> : Composante utilisée pour séparer, filtrer ou drainer. Elle peut être perméable ou imperméable. </t>
    </r>
  </si>
  <si>
    <t>1.6</t>
  </si>
  <si>
    <r>
      <rPr>
        <b/>
        <sz val="11"/>
        <color theme="1"/>
        <rFont val="Calibri"/>
        <family val="2"/>
        <scheme val="minor"/>
      </rPr>
      <t>PARAMÈTRES DE CONCEPTION</t>
    </r>
    <r>
      <rPr>
        <sz val="11"/>
        <color theme="1"/>
        <rFont val="Calibri"/>
        <family val="2"/>
        <scheme val="minor"/>
      </rPr>
      <t xml:space="preserve"> : Indiquez, si désiré, les considérations prises en compte lors du choix des végétaux à planter lors de la mise en place de l'infrastructure verte. </t>
    </r>
  </si>
  <si>
    <r>
      <rPr>
        <b/>
        <sz val="11"/>
        <color theme="1"/>
        <rFont val="Calibri"/>
        <family val="2"/>
        <scheme val="minor"/>
      </rPr>
      <t>STRATE DE VÉGÉTATION DOMINANTE</t>
    </r>
    <r>
      <rPr>
        <sz val="11"/>
        <color theme="1"/>
        <rFont val="Calibri"/>
        <family val="2"/>
        <scheme val="minor"/>
      </rPr>
      <t xml:space="preserve"> : Indiquez, si désiré, la strate de végétation dominante. Cela permettra de savoir, entre autre, quels type de plantes sont présents et quel type d'entretien est requis pour chaque infrastructure verte. </t>
    </r>
  </si>
  <si>
    <t>Les définitions suivantes peuvent vous guider dans la façon de qualifier la végétation présente dans l'infrastructure verte caractérisée.  Les catégories herbacée, arbustive et arborescente correspondent à une classification morphologique fondée sur la lignification, l’architecture aérienne et le développement des axes. Elles définissent les principales strates de la végétation :</t>
  </si>
  <si>
    <t>Herbacée</t>
  </si>
  <si>
    <t>Végétaux non lignifiés, caractérisés par des tissus aériens souples et une absence de bois secondaire. La partie aérienne est généralement annuelle ou saisonnière, avec une sénescence complète en période défavorable. Exemples : Poacées (graminées), pivoines, fougères.</t>
  </si>
  <si>
    <t>Arbustive</t>
  </si>
  <si>
    <t>Végétaux ligneux de port bas à intermédiaire, constitués de plusieurs axes pérennes issus de la base, sans dominance apicale marquée d’un tronc unique. Hauteur généralement comprise entre 1 et 7 m.</t>
  </si>
  <si>
    <t>Arborescente</t>
  </si>
  <si>
    <t>Végétaux présentant une organisation architecturale de type arbre, caractérisée le plus souvent par un tronc unique lignifié et une hiérarchisation des axes. Cette catégorie inclut également des taxons non ligneux adoptant un port arborescent (pseudo-tronc). Exemple : fougères arborescentes.</t>
  </si>
  <si>
    <t>1.7</t>
  </si>
  <si>
    <r>
      <rPr>
        <b/>
        <sz val="11"/>
        <color theme="1"/>
        <rFont val="Calibri"/>
        <family val="2"/>
        <scheme val="minor"/>
      </rPr>
      <t>PROPRIÉTAIRE</t>
    </r>
    <r>
      <rPr>
        <sz val="11"/>
        <color theme="1"/>
        <rFont val="Calibri"/>
        <family val="2"/>
        <scheme val="minor"/>
      </rPr>
      <t xml:space="preserve"> : Indiquez qui est le propriétaire de l'infrastructure verte ( ex: municipalité, privé, MRC, etc.)</t>
    </r>
  </si>
  <si>
    <r>
      <rPr>
        <b/>
        <sz val="11"/>
        <color theme="1"/>
        <rFont val="Calibri"/>
        <family val="2"/>
        <scheme val="minor"/>
      </rPr>
      <t>NOM DU RESPONSABLE DE L'EXPLOITATION</t>
    </r>
    <r>
      <rPr>
        <sz val="11"/>
        <color theme="1"/>
        <rFont val="Calibri"/>
        <family val="2"/>
        <scheme val="minor"/>
      </rPr>
      <t xml:space="preserve"> : Indiquez qui est le responsable de l'exploitation (ex: municipalité, privé, MRC, etc.)</t>
    </r>
  </si>
  <si>
    <r>
      <rPr>
        <b/>
        <sz val="11"/>
        <color theme="1"/>
        <rFont val="Calibri"/>
        <family val="2"/>
        <scheme val="minor"/>
      </rPr>
      <t>NOM DU RESPONSABLE DE L'ENTRETIEN</t>
    </r>
    <r>
      <rPr>
        <sz val="11"/>
        <color theme="1"/>
        <rFont val="Calibri"/>
        <family val="2"/>
        <scheme val="minor"/>
      </rPr>
      <t xml:space="preserve"> : Indiquez qui est le responsable de l'entretien (ex: municipalité, privé, MRC, etc.)</t>
    </r>
  </si>
  <si>
    <t>Section Valeur de remplacement</t>
  </si>
  <si>
    <r>
      <rPr>
        <b/>
        <sz val="11"/>
        <color theme="1"/>
        <rFont val="Calibri"/>
        <family val="2"/>
        <scheme val="minor"/>
      </rPr>
      <t>VALEUR DE REMPLACEMENT ($) :</t>
    </r>
    <r>
      <rPr>
        <sz val="11"/>
        <color theme="1"/>
        <rFont val="Calibri"/>
        <family val="2"/>
        <scheme val="minor"/>
      </rPr>
      <t xml:space="preserve"> La valeur de remplacement est la somme des investissements requis pour construire ou acquérir une infrastructure de même dimension et utilité, possédant des caractéristiques techniques équivalentes, selon les techniques, codes et matériaux en vigueur au moment de l'estimation (</t>
    </r>
    <r>
      <rPr>
        <i/>
        <sz val="11"/>
        <color theme="1"/>
        <rFont val="Calibri"/>
        <family val="2"/>
        <scheme val="minor"/>
      </rPr>
      <t>Guide d’élaboration d’un plan de gestion d’actifs municipaux</t>
    </r>
    <r>
      <rPr>
        <sz val="11"/>
        <color theme="1"/>
        <rFont val="Calibri"/>
        <family val="2"/>
        <scheme val="minor"/>
      </rPr>
      <t>, CERIU, 2023).</t>
    </r>
  </si>
  <si>
    <r>
      <rPr>
        <b/>
        <sz val="11"/>
        <color theme="1"/>
        <rFont val="Calibri"/>
        <family val="2"/>
        <scheme val="minor"/>
      </rPr>
      <t>TYPE D'ESTIMATION</t>
    </r>
    <r>
      <rPr>
        <sz val="11"/>
        <color theme="1"/>
        <rFont val="Calibri"/>
        <family val="2"/>
        <scheme val="minor"/>
      </rPr>
      <t xml:space="preserve"> : Sélectionnez, dans la liste déroulante, la méthode d'estimation utilisée pour évaluer la valeur de remplacement. </t>
    </r>
  </si>
  <si>
    <r>
      <rPr>
        <b/>
        <sz val="11"/>
        <color theme="1"/>
        <rFont val="Calibri"/>
        <family val="2"/>
        <scheme val="minor"/>
      </rPr>
      <t>ANNÉE D'ESTIMATION</t>
    </r>
    <r>
      <rPr>
        <sz val="11"/>
        <color theme="1"/>
        <rFont val="Calibri"/>
        <family val="2"/>
        <scheme val="minor"/>
      </rPr>
      <t xml:space="preserve"> :  Année d'estimation de la valeur de remplacement de l'infrastructure verte par l'organisation. </t>
    </r>
  </si>
  <si>
    <t>Section État</t>
  </si>
  <si>
    <t xml:space="preserve">Les colonnes dédiées à l'état permettent d'attribuer un indice d'état physique ou fonctionnel (de 1 à 5) ou "Inconnu" à l'infrastructure verte, reflétant son état général. </t>
  </si>
  <si>
    <t xml:space="preserve">Une infrastructure verte en très bon état se verra attribuer la note 1, tandis qu'une note 5 indique un état très dégradé. Pour vous aider à évaluer l'état des infrastructures vertes, référez vous à la grille ci-dessous. </t>
  </si>
  <si>
    <r>
      <rPr>
        <b/>
        <sz val="11"/>
        <color theme="1"/>
        <rFont val="Calibri"/>
        <family val="2"/>
        <scheme val="minor"/>
      </rPr>
      <t>INDICATEUR D'ÉTAT FONCTIONNEL (1 à 5)</t>
    </r>
    <r>
      <rPr>
        <sz val="11"/>
        <color theme="1"/>
        <rFont val="Calibri"/>
        <family val="2"/>
        <scheme val="minor"/>
      </rPr>
      <t xml:space="preserve"> : État fonctionnel global de l'infrastructure verte observé par l'organisation, qualifié sur une échelle de 1 à 5. </t>
    </r>
  </si>
  <si>
    <r>
      <rPr>
        <b/>
        <sz val="11"/>
        <color theme="1"/>
        <rFont val="Calibri"/>
        <family val="2"/>
        <scheme val="minor"/>
      </rPr>
      <t>INDICATEUR D'ÉTAT PHYSIQUE (1 à 5)</t>
    </r>
    <r>
      <rPr>
        <sz val="11"/>
        <color theme="1"/>
        <rFont val="Calibri"/>
        <family val="2"/>
        <scheme val="minor"/>
      </rPr>
      <t xml:space="preserve"> : État physique global de l'infrastructure verte observé par l'organisation, qualifié sur une échelle de 1 à 5. Un exemple illustrant les différents indicateurs est présenté ci-dessous. </t>
    </r>
  </si>
  <si>
    <r>
      <t xml:space="preserve">TYPE D'ÉVALUATION : </t>
    </r>
    <r>
      <rPr>
        <sz val="11"/>
        <color theme="1"/>
        <rFont val="Calibri"/>
        <family val="2"/>
        <scheme val="minor"/>
      </rPr>
      <t>Indiquez, si désiré, la méthode d'estimation utilisée pour évaluer l'état de l'infrastructure verte (inspection visuelle, test sur le terrain, etc.).</t>
    </r>
  </si>
  <si>
    <r>
      <rPr>
        <b/>
        <sz val="11"/>
        <color theme="1"/>
        <rFont val="Calibri"/>
        <family val="2"/>
        <scheme val="minor"/>
      </rPr>
      <t>ANNÉE D'ÉVALUATION DE L'ÉTAT</t>
    </r>
    <r>
      <rPr>
        <sz val="11"/>
        <color theme="1"/>
        <rFont val="Calibri"/>
        <family val="2"/>
        <scheme val="minor"/>
      </rPr>
      <t xml:space="preserve"> : Année d'évaluation de l'état global de l'infrastructure verte par l'organisation. </t>
    </r>
  </si>
  <si>
    <r>
      <rPr>
        <b/>
        <i/>
        <sz val="11"/>
        <color rgb="FFFF0000"/>
        <rFont val="Calibri"/>
        <family val="2"/>
        <scheme val="minor"/>
      </rPr>
      <t>À NOTER :</t>
    </r>
    <r>
      <rPr>
        <sz val="11"/>
        <color theme="1"/>
        <rFont val="Calibri"/>
        <family val="2"/>
        <scheme val="minor"/>
      </rPr>
      <t xml:space="preserve"> Le tableau ci-dessous ne constitue pas une méthodologie spécifique pour évaluer l'état des infrastructures vertes. Cette grille reste subjective selon l'utilisateur. Ainsi, il est bien important de s'accorder sur son utilisation si plusieurs personnes évaluent l'état des infrastructures vertes. </t>
    </r>
  </si>
  <si>
    <t>Indicateur d'état</t>
  </si>
  <si>
    <t>État physique</t>
  </si>
  <si>
    <t xml:space="preserve">État fonctionnel </t>
  </si>
  <si>
    <t>L'infrastructure verte est en excellente condition physique. Son entièreté ou ses composants majeurs ont été remis à neuf.</t>
  </si>
  <si>
    <t>Excellent fonctionnement de l'infrastructure verte.</t>
  </si>
  <si>
    <t xml:space="preserve">L'infrastructure verte ou le composant majeur présente une légère dégradation ou défectuosité physique. </t>
  </si>
  <si>
    <t>Bon fonctionnement de l'infrastructure verte.</t>
  </si>
  <si>
    <t>L'infrastructure verte ou le composant majeur présente un niveau modéré de dégradation ou défectuosité physique.</t>
  </si>
  <si>
    <t xml:space="preserve">Fonctionnement passable de l'infrastructure verte. </t>
  </si>
  <si>
    <t xml:space="preserve">L'infrastructure verte ou le composant majeur présente un niveau élevé de dégradation ou défectuosité physique. </t>
  </si>
  <si>
    <t>Fonctionnement inadéquat de l'infrastructure verte.</t>
  </si>
  <si>
    <t xml:space="preserve">L'infrastructure verte ou le composant majeur présente un niveau très élevé de dégradation ou défectuosité physique. </t>
  </si>
  <si>
    <t xml:space="preserve">Infrastructure verte inopérante. </t>
  </si>
  <si>
    <t>Partie 4 - Onglet INTERVENTIONS</t>
  </si>
  <si>
    <r>
      <rPr>
        <b/>
        <sz val="11"/>
        <color theme="1"/>
        <rFont val="Calibri"/>
        <family val="2"/>
        <scheme val="minor"/>
      </rPr>
      <t>À noter :</t>
    </r>
    <r>
      <rPr>
        <sz val="11"/>
        <color theme="1"/>
        <rFont val="Calibri"/>
        <family val="2"/>
        <scheme val="minor"/>
      </rPr>
      <t xml:space="preserve"> le tableau des interventions contient </t>
    </r>
    <r>
      <rPr>
        <b/>
        <sz val="11"/>
        <color theme="1"/>
        <rFont val="Calibri"/>
        <family val="2"/>
        <scheme val="minor"/>
      </rPr>
      <t>50 lignes de saisie</t>
    </r>
    <r>
      <rPr>
        <sz val="11"/>
        <color theme="1"/>
        <rFont val="Calibri"/>
        <family val="2"/>
        <scheme val="minor"/>
      </rPr>
      <t>. Si vous avez besoin de lignes supplémentaires, veuillez communiquer avec l’équipe du CERIU. Un outil adapté comprenant un plus grand nombre de lignes pourra alors vous être transmis.</t>
    </r>
  </si>
  <si>
    <t>Si souhaité, veuillez renseigner les interventions requises dans les années à venir pour vos infrastructures vertes (description, phase du cycle de vie, année, coût et responsable).</t>
  </si>
  <si>
    <t>Sélectionnez l’identifiant ou le nom de l’infrastructure verte concernée dans la liste déroulante. Le type d’infrastructure verte sera ajouté automatiquement dans le tableau.</t>
  </si>
  <si>
    <r>
      <rPr>
        <b/>
        <sz val="11"/>
        <rFont val="Calibri"/>
        <family val="2"/>
        <scheme val="minor"/>
      </rPr>
      <t>Note</t>
    </r>
    <r>
      <rPr>
        <sz val="11"/>
        <rFont val="Calibri"/>
        <family val="2"/>
        <scheme val="minor"/>
      </rPr>
      <t xml:space="preserve"> : il est possible de s’appuyer sur la colonne « Intervention requise ? » de l’inventaire. Le filtrage des réponses « Oui » permet d’identifier rapidement les infrastructures vertes nécessitant une intervention.</t>
    </r>
  </si>
  <si>
    <r>
      <rPr>
        <b/>
        <sz val="11"/>
        <rFont val="Calibri"/>
        <family val="2"/>
        <scheme val="minor"/>
      </rPr>
      <t>PHASE DU CYCLE DE VIE</t>
    </r>
    <r>
      <rPr>
        <sz val="11"/>
        <rFont val="Calibri"/>
        <family val="2"/>
        <scheme val="minor"/>
      </rPr>
      <t xml:space="preserve"> : Sélectionnez, dans la liste déroulante, la phase du cycle de vie à laquelle correspond l’intervention requise.</t>
    </r>
  </si>
  <si>
    <t>Acquisition :</t>
  </si>
  <si>
    <t>Activités qui permettent d’acquérir un actif. Ces activités comprennent la planification, la conception, l’installation ou la construction de l’actif, la bonification du service offert par l’actif (ajouts et agrandissements), ou toute autre activité directement reliée à la mise en place du nouvel actif.</t>
  </si>
  <si>
    <t>Exploitation :</t>
  </si>
  <si>
    <t>Activités qui permettent le fonctionnement ou l’utilisation de l’actif sans le modifier physiquement ni accroître son potentiel de service. Ces coûts sont engagés dans le cadre des activités normales et courantes de l’organisme. Ces activités nécessitent souvent des ressources humaines, énergétiques, matérielles, etc.</t>
  </si>
  <si>
    <t>Entretien :</t>
  </si>
  <si>
    <t xml:space="preserve">Activités qui permettent d’apporter des modifications physiques mineures ou de maintenir l’actif dans des conditions d’état rendant possible l’atteinte de sa durée de vie utile et maintenant son potentiel de service. L’entretien ne confère pas un surplus de valeur à l’actif. Ces activités peuvent être périodiques ou ponctuelles selon les cas. </t>
  </si>
  <si>
    <t>Renouvellement :</t>
  </si>
  <si>
    <t xml:space="preserve">Activités qui visent à maintenir, à rétablir l’état physique d’un actif ou à le remplacer afin de prolonger sa durée de vie utile, d’assurer la santé et la sécurité des personnes, de poursuivre son utilisation aux fins auxquelles il est destiné, de réduire la probabilité de défaillance ou de contrer sa vétusté physique. </t>
  </si>
  <si>
    <t>Ces activités comprennent les activités de:</t>
  </si>
  <si>
    <r>
      <t xml:space="preserve">• </t>
    </r>
    <r>
      <rPr>
        <b/>
        <sz val="11"/>
        <rFont val="Calibri"/>
        <family val="2"/>
        <scheme val="minor"/>
      </rPr>
      <t>Réhabilitation</t>
    </r>
    <r>
      <rPr>
        <sz val="11"/>
        <rFont val="Calibri"/>
        <family val="2"/>
        <scheme val="minor"/>
      </rPr>
      <t xml:space="preserve"> qui permettent de rénover ou de changer des composants de l’actif, d’effectuer des modifications majeures, dans le but de restaurer sa capacité fonctionnelle et d’étendre sa durée de vie utile ;</t>
    </r>
  </si>
  <si>
    <r>
      <t xml:space="preserve">• </t>
    </r>
    <r>
      <rPr>
        <b/>
        <sz val="11"/>
        <rFont val="Calibri"/>
        <family val="2"/>
        <scheme val="minor"/>
      </rPr>
      <t>Remplacement</t>
    </r>
    <r>
      <rPr>
        <sz val="11"/>
        <rFont val="Calibri"/>
        <family val="2"/>
        <scheme val="minor"/>
      </rPr>
      <t xml:space="preserve"> qui permettent de remplacer l’actif par un actif semblable fournissant un niveau de service équivalent ou amélioré.</t>
    </r>
  </si>
  <si>
    <t>Disposition :</t>
  </si>
  <si>
    <t>Activités qui permettent de disposer d’un actif dont la municipalité n’a plus besoin, ou ayant atteint sa durée de vie utile, et qui ne sera pas remplacé par la suite. Ces activités comprennent la déconstruction de l’actif, le nettoyage et la dépollution du terrain, le recyclage des composants (parfois appelées obligations liées à la mise hors service d’immobilisations), ou toute autre action directement reliée à la suppression de l’actif.</t>
  </si>
  <si>
    <t xml:space="preserve">Pour en savoir plus, consultez le </t>
  </si>
  <si>
    <t>Guide d'élaboration d'un plan de gestion d'actifs municipaux du CERIU</t>
  </si>
  <si>
    <t>Partie 5 - Onglet DOCUMENTATION</t>
  </si>
  <si>
    <r>
      <rPr>
        <b/>
        <sz val="11"/>
        <color theme="1"/>
        <rFont val="Calibri"/>
        <family val="2"/>
        <scheme val="minor"/>
      </rPr>
      <t>À noter :</t>
    </r>
    <r>
      <rPr>
        <sz val="11"/>
        <color theme="1"/>
        <rFont val="Calibri"/>
        <family val="2"/>
        <scheme val="minor"/>
      </rPr>
      <t xml:space="preserve"> le tableau de documentation contient </t>
    </r>
    <r>
      <rPr>
        <b/>
        <sz val="11"/>
        <color theme="1"/>
        <rFont val="Calibri"/>
        <family val="2"/>
        <scheme val="minor"/>
      </rPr>
      <t>50 lignes de saisie</t>
    </r>
    <r>
      <rPr>
        <sz val="11"/>
        <color theme="1"/>
        <rFont val="Calibri"/>
        <family val="2"/>
        <scheme val="minor"/>
      </rPr>
      <t>. Si vous avez besoin de lignes supplémentaires, veuillez communiquer avec l’équipe du CERIU. Un outil adapté comprenant un plus grand nombre de lignes pourra alors vous être transmis.</t>
    </r>
  </si>
  <si>
    <t>Si souhaité, inscrivez le type, le nom et l'emplacement de vos documents de conception et de toute ressource jugée pertinente liés à vos infrastructures vertes.</t>
  </si>
  <si>
    <t>Sélectionnez l'identifiant ou le nom de l'infrastructure verte concernée dans la liste déroulante.</t>
  </si>
  <si>
    <t>Partie 6 - Onglets BILAN et EXTRANT</t>
  </si>
  <si>
    <t xml:space="preserve">L'onglet « BILAN » permet de regrouper certaines informations qui ont été renseignées concernant les infrastructures vertes de la municipalité à l'onglet « INVENTAIRE » uniquement. Les informations figurant aux autres onglets ne sont pas traitées. </t>
  </si>
  <si>
    <t xml:space="preserve">L'onglet « BILAN » présente, sous forme de graphiques, l'inventaire, l'état et la valeur de remplacement des infrastructures vertes combinés à certaines caractéristiques. </t>
  </si>
  <si>
    <t>Il n'est pas possible de modifier les graphiques, car ils sont générés automatiquement à partir des données renseignées dans l'onglet « INVENTAIRE ».</t>
  </si>
  <si>
    <t xml:space="preserve">Si vous souhaitez exploiter les graphiques, vous pouvez réaliser une capture d'écran. </t>
  </si>
  <si>
    <t xml:space="preserve">L'onglet « EXTRANT » permet de regrouper certaines informations qui ont été complétées concernant les infrastructures vertes de la municipalités à l'onglet « INVENTAIRE » et à l'onglet « INTERVENTIONS ». Les informations figurant aux autres onglets ne sont pas traitées. </t>
  </si>
  <si>
    <t xml:space="preserve">Il présente cette information sous forme de tableau. </t>
  </si>
  <si>
    <t>Partie 7 - Onglet ARRIÈRE PLAN</t>
  </si>
  <si>
    <t>MENUS DÉROULANTS</t>
  </si>
  <si>
    <t>Tableau des types d'infrastructures vertes et des types d'actifs associés, selon les 3 catégories (Infrastructure verte végétalisée, Infrastructure verte non végétalisée et Autre)</t>
  </si>
  <si>
    <r>
      <rPr>
        <b/>
        <sz val="11"/>
        <rFont val="Aptos Narrow"/>
        <family val="2"/>
      </rPr>
      <t>→</t>
    </r>
    <r>
      <rPr>
        <b/>
        <sz val="11"/>
        <rFont val="Calibri"/>
        <family val="2"/>
      </rPr>
      <t xml:space="preserve"> </t>
    </r>
    <r>
      <rPr>
        <b/>
        <sz val="11"/>
        <rFont val="Calibri"/>
        <family val="2"/>
        <scheme val="minor"/>
      </rPr>
      <t>Si souhaité, ajoutez un ou des types d'infrastructures vertes ainsi que le type d'actif associé (ponctuel ou linéaire).</t>
    </r>
  </si>
  <si>
    <t>Vous pouvez ajouter jusqu'à 11 types d'infrastructures vertes au total.</t>
  </si>
  <si>
    <t>Il est seulement possible de modifier les cases optionnelles (en gris clair).</t>
  </si>
  <si>
    <t>Partie 8 - RÉFÉRENCES</t>
  </si>
  <si>
    <t>Références québécoises</t>
  </si>
  <si>
    <r>
      <t xml:space="preserve">CERIU. (2020). </t>
    </r>
    <r>
      <rPr>
        <i/>
        <sz val="12"/>
        <rFont val="Calibri"/>
        <family val="2"/>
        <scheme val="minor"/>
      </rPr>
      <t>Guide de gestion des actifs municipaux pour le renouvellement des infrastructures ponctuelles en eau.</t>
    </r>
  </si>
  <si>
    <t>https://ceriu.qc.ca/bibliotheque/guide-gestion-actifs-municipaux-renouvellement-infrastructures-ponctuelles-eau</t>
  </si>
  <si>
    <r>
      <t xml:space="preserve">CERIU. (2021). </t>
    </r>
    <r>
      <rPr>
        <i/>
        <sz val="11"/>
        <rFont val="Calibri"/>
        <family val="2"/>
        <scheme val="minor"/>
      </rPr>
      <t>Guide de conception d’emprises de rues locales dans un contexte de réduction des surfaces imperméables et d’adaptabilité aux changements climatiques.</t>
    </r>
  </si>
  <si>
    <t>https://ceriu.qc.ca/bibliotheque/guide-conception-emprises-rues-locales-contexte-reduction-surfaces-impermeables</t>
  </si>
  <si>
    <r>
      <t xml:space="preserve">CERIU. (2023). </t>
    </r>
    <r>
      <rPr>
        <i/>
        <sz val="11"/>
        <color theme="1"/>
        <rFont val="Calibri"/>
        <family val="2"/>
        <scheme val="minor"/>
      </rPr>
      <t>Guide d’intégration de la gestion des eaux pluviales dans l’aménagement d’un site dans une approche urbanistique - 2e édition.</t>
    </r>
  </si>
  <si>
    <t>https://ceriu.qc.ca/bibliotheque/guide-integration-gestion-eaux-pluviales-amenagement-site-approche-urbanistique-2e</t>
  </si>
  <si>
    <r>
      <t xml:space="preserve">CERIU. (2024a). </t>
    </r>
    <r>
      <rPr>
        <i/>
        <sz val="11"/>
        <color theme="1"/>
        <rFont val="Calibri"/>
        <family val="2"/>
        <scheme val="minor"/>
      </rPr>
      <t>Mandat de recherche de l’Observatoire – Analyse coûts-avantages des infrastructures vertes.</t>
    </r>
  </si>
  <si>
    <t>https://ceriu.qc.ca/bibliotheque/mandat-recherche-observatoire-analyse-couts-avantages-infrastructures-vertes</t>
  </si>
  <si>
    <r>
      <t xml:space="preserve">CERIU. (2024b). </t>
    </r>
    <r>
      <rPr>
        <i/>
        <sz val="11"/>
        <color theme="1"/>
        <rFont val="Calibri"/>
        <family val="2"/>
        <scheme val="minor"/>
      </rPr>
      <t>Plan de mise en place d’infrastructures vertes de gestion des eaux pluviales.</t>
    </r>
  </si>
  <si>
    <t>https://ceriu.qc.ca/bibliotheque/plan-mise-place-infrastructures-vertes-gestion-eaux-pluviales</t>
  </si>
  <si>
    <r>
      <t xml:space="preserve">Fédération interdisciplinaire de l'horticulture ornementale du Québec. (2011). </t>
    </r>
    <r>
      <rPr>
        <i/>
        <sz val="11"/>
        <color theme="1"/>
        <rFont val="Calibri"/>
        <family val="2"/>
        <scheme val="minor"/>
      </rPr>
      <t>Avant-projet de loi, Loi sur l'aménagement durable du territoire et l'urbanisme : mémoire de la Fédération interdisciplinaire de l'horticulture ornementale du Québec présenté à la Commission de l'aménagement du territoire.</t>
    </r>
  </si>
  <si>
    <t>https://numerique.banq.qc.ca/patrimoine/details/52327/4040264?docref=7ymrp4kSOF8QqhPltuYjfw</t>
  </si>
  <si>
    <r>
      <t xml:space="preserve">Fondation David Suzuki. (2015). </t>
    </r>
    <r>
      <rPr>
        <i/>
        <sz val="11"/>
        <color theme="1"/>
        <rFont val="Calibri"/>
        <family val="2"/>
        <scheme val="minor"/>
      </rPr>
      <t>Les infrastructures vertes : un outil d’adaptation aux changements climatiques pour le Grand Montréal.</t>
    </r>
    <r>
      <rPr>
        <sz val="11"/>
        <color theme="1"/>
        <rFont val="Calibri"/>
        <family val="2"/>
        <scheme val="minor"/>
      </rPr>
      <t xml:space="preserve"> </t>
    </r>
  </si>
  <si>
    <t>https://fr.davidsuzuki.org/wp-content/uploads/sites/3/2015/11/Infrastructures-vertes-outil-adaptation-changements-climatiques-Montre%CC%81al.pdf</t>
  </si>
  <si>
    <r>
      <t xml:space="preserve">Institut de recherche en biologie végétale. (2018). </t>
    </r>
    <r>
      <rPr>
        <i/>
        <sz val="11"/>
        <color theme="1"/>
        <rFont val="Calibri"/>
        <family val="2"/>
        <scheme val="minor"/>
      </rPr>
      <t xml:space="preserve">Portrait des infrastructures vertes et des ouvrages phytotechnologiques dans l’agglomération de Montréal. </t>
    </r>
  </si>
  <si>
    <t>https://www.phytotechno.com/wp-content/uploads/2019/02/Infrastructures-vertes-de-l%C3%AEle-de-Montr%C3%A9al.pdf</t>
  </si>
  <si>
    <r>
      <t xml:space="preserve">Ministère des Affaires municipales et de l’Habitation (MAMH), Ministère de l’Environnement, de la Lutte contre les changements climatiques, de la Faune et des Parcs (MELCCFP). (2010). </t>
    </r>
    <r>
      <rPr>
        <i/>
        <sz val="11"/>
        <color rgb="FF000000"/>
        <rFont val="Calibri"/>
        <family val="2"/>
        <scheme val="minor"/>
      </rPr>
      <t>La gestion durable des eaux de pluie – Guide de bonnes pratiques sur la planification territoriale et le développement durable.</t>
    </r>
  </si>
  <si>
    <t>https://cdn-contenu.quebec.ca/cdn-contenu/adm/min/affaires-municipales/publications/amenagement_territoire/urbanisme/guide_gestion_eaux_pluie_complet.pdf</t>
  </si>
  <si>
    <r>
      <t xml:space="preserve">Ministère de l’Environnement, de la Lutte contre les changements climatiques, de la Faune et des Parcs (MELCCFP), Ministère des Affaires municipales et de l’Habitation (MAMH). (2011). </t>
    </r>
    <r>
      <rPr>
        <i/>
        <sz val="11"/>
        <color theme="1"/>
        <rFont val="Calibri"/>
        <family val="2"/>
        <scheme val="minor"/>
      </rPr>
      <t>Guide de gestion des eaux pluviales</t>
    </r>
    <r>
      <rPr>
        <sz val="11"/>
        <color theme="1"/>
        <rFont val="Calibri"/>
        <family val="2"/>
        <scheme val="minor"/>
      </rPr>
      <t>.</t>
    </r>
  </si>
  <si>
    <t>https://www.environnement.gouv.qc.ca/eau/pluviales/guide-gestion-eaux-pluviales.pdf</t>
  </si>
  <si>
    <r>
      <t xml:space="preserve">Ministère de l’Environnement, de la Lutte contre les changements climatiques, de la Faune et des Parcs (MELCCFP). (2023). </t>
    </r>
    <r>
      <rPr>
        <i/>
        <sz val="11"/>
        <color theme="1"/>
        <rFont val="Calibri"/>
        <family val="2"/>
        <scheme val="minor"/>
      </rPr>
      <t>Guide pour l’étude des technologies conventionnelles de traitement des eaux usées d’origine domestique – Marais artificiel</t>
    </r>
    <r>
      <rPr>
        <sz val="11"/>
        <color theme="1"/>
        <rFont val="Calibri"/>
        <family val="2"/>
        <scheme val="minor"/>
      </rPr>
      <t>.</t>
    </r>
  </si>
  <si>
    <t>https://www.environnement.gouv.qc.ca/eau/eaux-usees/domestique/8-marais-artificiels.pdf</t>
  </si>
  <si>
    <r>
      <t xml:space="preserve">Ministère de l’Environnement, de la Lutte contre les changements climatiques, de la Faune et des Parcs (MELCCFP). (2026). </t>
    </r>
    <r>
      <rPr>
        <i/>
        <sz val="11"/>
        <color theme="1"/>
        <rFont val="Calibri"/>
        <family val="2"/>
        <scheme val="minor"/>
      </rPr>
      <t>Guide de gestion des débordements et des dérivations d’eaux usées - Tome 3 – mesures de gestion des débordements et des dérivations – 2</t>
    </r>
    <r>
      <rPr>
        <i/>
        <vertAlign val="superscript"/>
        <sz val="11"/>
        <color theme="1"/>
        <rFont val="Calibri"/>
        <family val="2"/>
        <scheme val="minor"/>
      </rPr>
      <t>ème</t>
    </r>
    <r>
      <rPr>
        <i/>
        <sz val="11"/>
        <color theme="1"/>
        <rFont val="Calibri"/>
        <family val="2"/>
        <scheme val="minor"/>
      </rPr>
      <t xml:space="preserve"> édition</t>
    </r>
    <r>
      <rPr>
        <sz val="11"/>
        <color theme="1"/>
        <rFont val="Calibri"/>
        <family val="2"/>
        <scheme val="minor"/>
      </rPr>
      <t>.</t>
    </r>
  </si>
  <si>
    <t>https://cdn-contenu.quebec.ca/cdn-contenu/environnement/eaux-usees/installations-municipales/guide-gestion-debordements-tome-3.pdf</t>
  </si>
  <si>
    <r>
      <t>Ville de Montréal. (2022).</t>
    </r>
    <r>
      <rPr>
        <i/>
        <sz val="11"/>
        <color theme="1"/>
        <rFont val="Calibri"/>
        <family val="2"/>
        <scheme val="minor"/>
      </rPr>
      <t xml:space="preserve"> Catalogue d’infrastructures vertes sur rue.</t>
    </r>
  </si>
  <si>
    <t xml:space="preserve">https://mtl.ged.montreal.ca/constellio/?collection=mtlca&amp;portal=REPDOCVDM#!displayDocument/00000093149 </t>
  </si>
  <si>
    <r>
      <t xml:space="preserve">Ville de Montréal. (2026). </t>
    </r>
    <r>
      <rPr>
        <i/>
        <sz val="11"/>
        <color theme="1"/>
        <rFont val="Calibri"/>
        <family val="2"/>
        <scheme val="minor"/>
      </rPr>
      <t>Guide de conception GCI-3A - Infrastructures vertes sur rue avec infiltration complète.</t>
    </r>
  </si>
  <si>
    <t>https://ville.montreal.qc.ca/executiontravaux/document/gci-3a-guide-de-conception-infrastructures-vertes-sur-rue-avec-infiltration-complete</t>
  </si>
  <si>
    <r>
      <t xml:space="preserve">Ville de Québec. </t>
    </r>
    <r>
      <rPr>
        <i/>
        <sz val="11"/>
        <color theme="1"/>
        <rFont val="Calibri"/>
        <family val="2"/>
        <scheme val="minor"/>
      </rPr>
      <t>Puits ou tranchée d’infiltration</t>
    </r>
    <r>
      <rPr>
        <sz val="11"/>
        <color theme="1"/>
        <rFont val="Calibri"/>
        <family val="2"/>
        <scheme val="minor"/>
      </rPr>
      <t>.</t>
    </r>
  </si>
  <si>
    <t>https://www.ville.quebec.qc.ca/gens_affaires/implantation-projets-immobiliers/projets-residentiels/docs/fiches_gestion_eaux_pluviales/5_puits_ou_tranchee_infiltration.pdf</t>
  </si>
  <si>
    <r>
      <t xml:space="preserve">Ville de Québec. </t>
    </r>
    <r>
      <rPr>
        <i/>
        <sz val="11"/>
        <color theme="1"/>
        <rFont val="Calibri"/>
        <family val="2"/>
        <scheme val="minor"/>
      </rPr>
      <t>Systèmes de conduites avec infiltration ou exfiltration.</t>
    </r>
  </si>
  <si>
    <t>https://www.ville.quebec.qc.ca/gens_affaires/implantation-projets-immobiliers/projets-residentiels/docs/fiches_gestion_eaux_pluviales/10_systemes_de_conduites_avec_infiltration_ou_exfiltration.pdf</t>
  </si>
  <si>
    <r>
      <t xml:space="preserve">Québec vert. (2023a). </t>
    </r>
    <r>
      <rPr>
        <i/>
        <sz val="11"/>
        <color theme="1"/>
        <rFont val="Calibri"/>
        <family val="2"/>
        <scheme val="minor"/>
      </rPr>
      <t>Inventaire des infrastructures végétalisées au Québec – 2</t>
    </r>
    <r>
      <rPr>
        <i/>
        <vertAlign val="superscript"/>
        <sz val="11"/>
        <color theme="1"/>
        <rFont val="Calibri"/>
        <family val="2"/>
        <scheme val="minor"/>
      </rPr>
      <t>ème</t>
    </r>
    <r>
      <rPr>
        <i/>
        <sz val="11"/>
        <color theme="1"/>
        <rFont val="Calibri"/>
        <family val="2"/>
        <scheme val="minor"/>
      </rPr>
      <t xml:space="preserve"> édition.</t>
    </r>
  </si>
  <si>
    <t>https://www.quebecvert.com/medias/QCV_InventaireIV_2023.pdf</t>
  </si>
  <si>
    <r>
      <t xml:space="preserve">Québec Vert. (2023b). </t>
    </r>
    <r>
      <rPr>
        <i/>
        <sz val="11"/>
        <color theme="1"/>
        <rFont val="Calibri"/>
        <family val="2"/>
        <scheme val="minor"/>
      </rPr>
      <t>Guide d’introduction aux infrastructures végétalisées - Informations générales et bonnes pratiques.</t>
    </r>
    <r>
      <rPr>
        <sz val="11"/>
        <color theme="1"/>
        <rFont val="Calibri"/>
        <family val="2"/>
        <scheme val="minor"/>
      </rPr>
      <t xml:space="preserve"> </t>
    </r>
  </si>
  <si>
    <t>https://quebecvert.com/wp-content/uploads/2023/10/quebecvert_guide-quebecois-dintroduction-aux-infrastructures-vegetalisees_aout-2023.pdf</t>
  </si>
  <si>
    <r>
      <t>Québec vert.</t>
    </r>
    <r>
      <rPr>
        <i/>
        <sz val="11"/>
        <color theme="1"/>
        <rFont val="Calibri"/>
        <family val="2"/>
        <scheme val="minor"/>
      </rPr>
      <t xml:space="preserve"> Qu’est-ce qu’une infrastructure végétalisée ?</t>
    </r>
  </si>
  <si>
    <t>https://quebecvert.com/dossiers-strategiques/environnement/infrastructures-vegetalisees/#:~:text=Qu'est%2Dce%20qu',probl%C3%A9matiques%20environnementales%2C%20%C3%A9conomiques%20et%20sociales</t>
  </si>
  <si>
    <r>
      <t xml:space="preserve">Société québécoise de phytotechnologie (SQP), Québec vert. (2023). </t>
    </r>
    <r>
      <rPr>
        <i/>
        <sz val="11"/>
        <color theme="1"/>
        <rFont val="Calibri"/>
        <family val="2"/>
        <scheme val="minor"/>
      </rPr>
      <t>Fiches informatives</t>
    </r>
    <r>
      <rPr>
        <sz val="11"/>
        <color theme="1"/>
        <rFont val="Calibri"/>
        <family val="2"/>
        <scheme val="minor"/>
      </rPr>
      <t>.</t>
    </r>
  </si>
  <si>
    <t>https://phytotechno.com/fiches-techniques-2/</t>
  </si>
  <si>
    <r>
      <t xml:space="preserve">Société québécoise de phytotechnologie (SQP). (2024). </t>
    </r>
    <r>
      <rPr>
        <i/>
        <sz val="11"/>
        <color theme="1"/>
        <rFont val="Calibri"/>
        <family val="2"/>
        <scheme val="minor"/>
      </rPr>
      <t>Fiche technique - L’entretien de phytotechnologies.</t>
    </r>
  </si>
  <si>
    <t>https://phytotechno.com/wp-content/uploads/2024/12/SQP_EntretienPhytotechnologies_v5_LR_Final-1.pdf?_gl=1*a38yft*_up*MQ..*_ga*MTQyODUwOTYxOC4xNzQxOTgwOTAy*_ga_C4KMEKXGZD*MTc0MTk4MDkwMS4xLjAuMTc0MTk4MDkwMS4wLjAuMA</t>
  </si>
  <si>
    <r>
      <t xml:space="preserve">Société québécoise de phytotechnologie (SQP). (2025). </t>
    </r>
    <r>
      <rPr>
        <i/>
        <sz val="11"/>
        <color theme="1"/>
        <rFont val="Calibri"/>
        <family val="2"/>
        <scheme val="minor"/>
      </rPr>
      <t>Fiche technique - Les marais filtrants.</t>
    </r>
  </si>
  <si>
    <t>https://phytotechno.com/wp-content/uploads/2025/04/SQP_Fiche-technique_Marais-filtrant_Final_LR.pdf.pdf?_gl=1*15kwudc*_up*MQ..*_ga*NTUxOTE3ODAuMTc0NjQ1MDc2Nw..*_ga_C4KMEKXGZD*MTc0NjQ1MDc2Ny4xLjAuMTc0NjQ1MDc2Ny4wLjAuMA</t>
  </si>
  <si>
    <r>
      <t xml:space="preserve">UQÀM. </t>
    </r>
    <r>
      <rPr>
        <i/>
        <sz val="11"/>
        <color theme="1"/>
        <rFont val="Calibri"/>
        <family val="2"/>
        <scheme val="minor"/>
      </rPr>
      <t>Répertoire des infrastructures vertes du Québec.</t>
    </r>
  </si>
  <si>
    <t>https://inverse-uqam.ca/repertoire</t>
  </si>
  <si>
    <r>
      <t xml:space="preserve">Ville éponge. </t>
    </r>
    <r>
      <rPr>
        <i/>
        <sz val="11"/>
        <color theme="1"/>
        <rFont val="Calibri"/>
        <family val="2"/>
        <scheme val="minor"/>
      </rPr>
      <t>Boite à outils – Entretien.</t>
    </r>
  </si>
  <si>
    <t>https://eponge.org/boite-a-outils/entretien</t>
  </si>
  <si>
    <r>
      <t xml:space="preserve">Ville de Victoriaville. (2022). </t>
    </r>
    <r>
      <rPr>
        <i/>
        <sz val="11"/>
        <color theme="1"/>
        <rFont val="Calibri"/>
        <family val="2"/>
        <scheme val="minor"/>
      </rPr>
      <t>Plan de diminution des charges et débits acheminés vers les cours d’eau par le contrôle à la source des eaux pluviales.</t>
    </r>
  </si>
  <si>
    <t>https://munidata.ca/upload/documents/files/Lng/1917fr-CA.pdf?v=20220705015310</t>
  </si>
  <si>
    <t>Autres références canadiennes</t>
  </si>
  <si>
    <r>
      <t xml:space="preserve">Le Conseil canadien des ministres de l’environnement (CCME). (2018). </t>
    </r>
    <r>
      <rPr>
        <i/>
        <sz val="11"/>
        <color theme="1"/>
        <rFont val="Calibri"/>
        <family val="2"/>
        <scheme val="minor"/>
      </rPr>
      <t>Pratiques exemplaires et ressources relatives à l’infrastructure naturelle résistante au climat.</t>
    </r>
  </si>
  <si>
    <t>https://ccme.ca/fr/res/natural_infrastructure_report_fr.pdf</t>
  </si>
  <si>
    <r>
      <t xml:space="preserve">Le Conseil canadien des ministres de l’environnement (CCME). (2021). </t>
    </r>
    <r>
      <rPr>
        <i/>
        <sz val="11"/>
        <color theme="1"/>
        <rFont val="Calibri"/>
        <family val="2"/>
        <scheme val="minor"/>
      </rPr>
      <t>Cadre de l’infrastructure naturelle : concepts, définitions et termes clés.</t>
    </r>
  </si>
  <si>
    <t>https://ccme.ca/fr/res/niframework_fr.pdf</t>
  </si>
  <si>
    <r>
      <t xml:space="preserve">FCM. </t>
    </r>
    <r>
      <rPr>
        <i/>
        <sz val="11"/>
        <color theme="1"/>
        <rFont val="Calibri"/>
        <family val="2"/>
        <scheme val="minor"/>
      </rPr>
      <t>Enregistrement de webinaire : Gérer les eaux pluviales grâce à un aménagement à faible impact.</t>
    </r>
  </si>
  <si>
    <t>https://fondsmunicipalvert.ca/ressources/enregistrement-de-webinaire-gerer-les-eaux-pluviales-grace-un-amenagement-faible-impact</t>
  </si>
  <si>
    <r>
      <t>FCM.</t>
    </r>
    <r>
      <rPr>
        <i/>
        <sz val="11"/>
        <color theme="1"/>
        <rFont val="Calibri"/>
        <family val="2"/>
        <scheme val="minor"/>
      </rPr>
      <t xml:space="preserve"> Enregistrement de webinaire : Gestion durable des eaux municipales.</t>
    </r>
  </si>
  <si>
    <t>https://fondsmunicipalvert.ca/ressources/enregistrement-de-webinaire-gestion-durable-des-eaux-municipales</t>
  </si>
  <si>
    <r>
      <t xml:space="preserve">Green Infrastructure Ontario Coalition. (2017). </t>
    </r>
    <r>
      <rPr>
        <i/>
        <sz val="11"/>
        <color theme="1"/>
        <rFont val="Calibri"/>
        <family val="2"/>
        <scheme val="minor"/>
      </rPr>
      <t>A Green Infrastructure Guide for Small Cities, Towns and Rural Communities.</t>
    </r>
  </si>
  <si>
    <t>https://greeninfrastructureontario.org/app/uploads/2016/04/Green_Infrastructure_Final.pdf</t>
  </si>
  <si>
    <r>
      <t xml:space="preserve">Green Infrastructure Ontario Coalition. (2021a). </t>
    </r>
    <r>
      <rPr>
        <i/>
        <sz val="11"/>
        <color theme="1"/>
        <rFont val="Calibri"/>
        <family val="2"/>
        <scheme val="minor"/>
      </rPr>
      <t>Green Stormwater Infrastructure Asset Management Resources Toolkit.</t>
    </r>
  </si>
  <si>
    <t>https://trcaca.s3.ca-central-1.amazonaws.com/app/uploads/2023/07/12151107/GSI-AM-Resources-Toolkit-Final-Dec-17.pdf</t>
  </si>
  <si>
    <r>
      <t xml:space="preserve">Green Infrastructure Ontario Coalition. (2021b). </t>
    </r>
    <r>
      <rPr>
        <i/>
        <sz val="11"/>
        <color theme="1"/>
        <rFont val="Calibri"/>
        <family val="2"/>
        <scheme val="minor"/>
      </rPr>
      <t>What Is Green Infrastructure ?</t>
    </r>
  </si>
  <si>
    <t>https://greeninfrastructureontario.org/what-is-green-infrastructure/</t>
  </si>
  <si>
    <r>
      <t xml:space="preserve">Toronto and Region Conservation Authority. </t>
    </r>
    <r>
      <rPr>
        <i/>
        <sz val="11"/>
        <color theme="1"/>
        <rFont val="Calibri"/>
        <family val="2"/>
        <scheme val="minor"/>
      </rPr>
      <t>Green Infrastructure Asset Management Planning.</t>
    </r>
  </si>
  <si>
    <t>https://trca.ca/conservation/creating-green-infrastructure/asset-management-planning/</t>
  </si>
  <si>
    <r>
      <t xml:space="preserve">Toronto and Region Conservation Authority. (2016). </t>
    </r>
    <r>
      <rPr>
        <i/>
        <sz val="11"/>
        <color theme="1"/>
        <rFont val="Calibri"/>
        <family val="2"/>
        <scheme val="minor"/>
      </rPr>
      <t>Low impact development stormwater management practice inspection and maintenance guide.</t>
    </r>
  </si>
  <si>
    <t>https://sustainabletechnologies.ca/app/uploads/2016/08/LID-IM-Guide-2016-1.pdf</t>
  </si>
  <si>
    <r>
      <t xml:space="preserve">United Nations Environment Programme (UNEP). (2014). </t>
    </r>
    <r>
      <rPr>
        <i/>
        <sz val="11"/>
        <color theme="1"/>
        <rFont val="Calibri"/>
        <family val="2"/>
        <scheme val="minor"/>
      </rPr>
      <t>Green Infrastructure Guide for Water Management: Ecosystem-based management approaches for water-related infrastructure projects.</t>
    </r>
  </si>
  <si>
    <t>https://wedocs.unep.org/items/0e9e02d4-52c0-485c-89c9-0819f3cece07</t>
  </si>
  <si>
    <t>https://fr.surveymonkey.com/r/outilsCERIU</t>
  </si>
  <si>
    <t>Akwesasne (partie)</t>
  </si>
  <si>
    <t>Chisasibi</t>
  </si>
  <si>
    <t>Coucoucache</t>
  </si>
  <si>
    <t>Doncaster</t>
  </si>
  <si>
    <t>Eastmain</t>
  </si>
  <si>
    <t>Essipit</t>
  </si>
  <si>
    <t>Gesgapegiag</t>
  </si>
  <si>
    <t>Kahnawake</t>
  </si>
  <si>
    <t>Kataskomiq</t>
  </si>
  <si>
    <t>Kawawachikamach</t>
  </si>
  <si>
    <t>Kebaowek</t>
  </si>
  <si>
    <t>Kitigan Zibi</t>
  </si>
  <si>
    <t>La Romaine</t>
  </si>
  <si>
    <t>Lac-John</t>
  </si>
  <si>
    <t>Lac-Rapide</t>
  </si>
  <si>
    <t>Listuguj</t>
  </si>
  <si>
    <t>Maliotenam</t>
  </si>
  <si>
    <t>Manawan</t>
  </si>
  <si>
    <t>Mashteuiatsh</t>
  </si>
  <si>
    <t>Matimekosh</t>
  </si>
  <si>
    <t>Mingan</t>
  </si>
  <si>
    <t>Mistissini</t>
  </si>
  <si>
    <t>Nemaska</t>
  </si>
  <si>
    <t>Nutashkuan</t>
  </si>
  <si>
    <t>Obedjiwan</t>
  </si>
  <si>
    <t>Odanak</t>
  </si>
  <si>
    <t>Oujé-Bougoumou</t>
  </si>
  <si>
    <t>Pessamit</t>
  </si>
  <si>
    <t>Pikogan</t>
  </si>
  <si>
    <t>Timiskaming</t>
  </si>
  <si>
    <t>Uashat</t>
  </si>
  <si>
    <t>Waskaganish</t>
  </si>
  <si>
    <t>Waswanipi</t>
  </si>
  <si>
    <t>Wemindji</t>
  </si>
  <si>
    <t>Wemotaci</t>
  </si>
  <si>
    <t>Wendake</t>
  </si>
  <si>
    <t>Whapmagoostui</t>
  </si>
  <si>
    <t>Wôlinak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</si>
</sst>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0\ &quot;$&quot;_);\(#,##0\ &quot;$&quot;\)"/>
    <numFmt numFmtId="44" formatCode="_ * #,##0.00_)\ &quot;$&quot;_ ;_ * \(#,##0.00\)\ &quot;$&quot;_ ;_ * &quot;-&quot;??_)\ &quot;$&quot;_ ;_ @_ "/>
    <numFmt numFmtId="43" formatCode="_ * #,##0.00_)_ ;_ * \(#,##0.00\)_ ;_ * &quot;-&quot;??_)_ ;_ @_ "/>
    <numFmt numFmtId="164" formatCode="_ * #,##0_)_ ;_ * \(#,##0\)_ ;_ * &quot;-&quot;??_)_ ;_ @_ "/>
    <numFmt numFmtId="165" formatCode="0.0%"/>
    <numFmt numFmtId="166" formatCode="#,##0\ &quot;$&quot;"/>
    <numFmt numFmtId="167" formatCode="0.000"/>
    <numFmt numFmtId="168" formatCode="yyyy/mm/dd;@"/>
    <numFmt numFmtId="169" formatCode="[&lt;=9999999]###\-####;###\-###\-####"/>
    <numFmt numFmtId="170" formatCode="00000"/>
  </numFmts>
  <fonts count="89" x14ac:knownFonts="1">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sz val="13"/>
      <color theme="1"/>
      <name val="Calibri"/>
      <family val="2"/>
    </font>
    <font>
      <sz val="10"/>
      <color theme="1"/>
      <name val="Calibri"/>
      <family val="2"/>
    </font>
    <font>
      <sz val="8"/>
      <color theme="0"/>
      <name val="Calibri"/>
      <family val="2"/>
    </font>
    <font>
      <b/>
      <sz val="13"/>
      <color theme="0"/>
      <name val="Calibri"/>
      <family val="2"/>
    </font>
    <font>
      <sz val="8"/>
      <color theme="1" tint="0.34998626667073579"/>
      <name val="Calibri"/>
      <family val="2"/>
    </font>
    <font>
      <b/>
      <sz val="11"/>
      <color theme="1"/>
      <name val="Calibri"/>
      <family val="2"/>
    </font>
    <font>
      <sz val="11"/>
      <color theme="8"/>
      <name val="Calibri"/>
      <family val="2"/>
    </font>
    <font>
      <sz val="10"/>
      <color theme="8"/>
      <name val="Calibri"/>
      <family val="2"/>
    </font>
    <font>
      <i/>
      <sz val="11"/>
      <color theme="1"/>
      <name val="Calibri"/>
      <family val="2"/>
    </font>
    <font>
      <sz val="11"/>
      <color theme="0"/>
      <name val="Calibri"/>
      <family val="2"/>
    </font>
    <font>
      <sz val="10"/>
      <color rgb="FF000000"/>
      <name val="Calibri"/>
      <family val="2"/>
    </font>
    <font>
      <sz val="10"/>
      <color theme="0"/>
      <name val="Calibri"/>
      <family val="2"/>
    </font>
    <font>
      <b/>
      <sz val="13"/>
      <color theme="1"/>
      <name val="Calibri"/>
      <family val="2"/>
    </font>
    <font>
      <sz val="12"/>
      <color theme="1"/>
      <name val="Calibri"/>
      <family val="2"/>
      <scheme val="minor"/>
    </font>
    <font>
      <b/>
      <sz val="10"/>
      <color theme="1"/>
      <name val="Calibri"/>
      <family val="2"/>
    </font>
    <font>
      <sz val="10.5"/>
      <color theme="1"/>
      <name val="Webdings"/>
      <family val="1"/>
      <charset val="2"/>
    </font>
    <font>
      <sz val="10"/>
      <name val="Calibri"/>
      <family val="2"/>
    </font>
    <font>
      <b/>
      <sz val="10"/>
      <color rgb="FFFFFFFF"/>
      <name val="Calibri"/>
      <family val="2"/>
    </font>
    <font>
      <b/>
      <sz val="10"/>
      <color rgb="FF000000"/>
      <name val="Calibri"/>
      <family val="2"/>
    </font>
    <font>
      <sz val="10"/>
      <color theme="1"/>
      <name val="Calibri"/>
      <family val="2"/>
      <scheme val="minor"/>
    </font>
    <font>
      <b/>
      <sz val="11"/>
      <color theme="1"/>
      <name val="Calibri"/>
      <family val="2"/>
      <scheme val="minor"/>
    </font>
    <font>
      <b/>
      <sz val="12"/>
      <color theme="1"/>
      <name val="Calibri"/>
      <family val="2"/>
    </font>
    <font>
      <b/>
      <sz val="10"/>
      <color theme="1"/>
      <name val="Calibri"/>
      <family val="2"/>
      <scheme val="minor"/>
    </font>
    <font>
      <i/>
      <sz val="10"/>
      <color theme="1"/>
      <name val="Calibri"/>
      <family val="2"/>
      <scheme val="minor"/>
    </font>
    <font>
      <sz val="9"/>
      <name val="Calibri Light"/>
      <family val="2"/>
      <scheme val="major"/>
    </font>
    <font>
      <i/>
      <sz val="10"/>
      <color rgb="FFFF0000"/>
      <name val="Calibri"/>
      <family val="2"/>
      <scheme val="minor"/>
    </font>
    <font>
      <i/>
      <sz val="9"/>
      <color theme="1"/>
      <name val="Calibri"/>
      <family val="2"/>
      <scheme val="minor"/>
    </font>
    <font>
      <b/>
      <sz val="9"/>
      <color rgb="FFFF0000"/>
      <name val="Calibri"/>
      <family val="2"/>
      <scheme val="minor"/>
    </font>
    <font>
      <b/>
      <sz val="10"/>
      <name val="Calibri"/>
      <family val="2"/>
      <scheme val="minor"/>
    </font>
    <font>
      <sz val="11"/>
      <name val="Calibri"/>
      <family val="2"/>
    </font>
    <font>
      <b/>
      <sz val="11"/>
      <name val="Calibri"/>
      <family val="2"/>
    </font>
    <font>
      <b/>
      <sz val="10"/>
      <color rgb="FFFF0000"/>
      <name val="Calibri"/>
      <family val="2"/>
      <scheme val="minor"/>
    </font>
    <font>
      <sz val="10"/>
      <color rgb="FFFF0000"/>
      <name val="Calibri"/>
      <family val="2"/>
      <scheme val="minor"/>
    </font>
    <font>
      <sz val="10"/>
      <name val="Calibri"/>
      <family val="2"/>
      <scheme val="minor"/>
    </font>
    <font>
      <u/>
      <sz val="11"/>
      <color theme="1"/>
      <name val="Calibri"/>
      <family val="2"/>
      <scheme val="minor"/>
    </font>
    <font>
      <sz val="12"/>
      <name val="Calibri"/>
      <family val="2"/>
    </font>
    <font>
      <sz val="14"/>
      <name val="Calibri"/>
      <family val="2"/>
    </font>
    <font>
      <sz val="14"/>
      <color theme="8"/>
      <name val="Calibri"/>
      <family val="2"/>
    </font>
    <font>
      <b/>
      <sz val="11"/>
      <name val="Calibri"/>
      <family val="2"/>
      <scheme val="minor"/>
    </font>
    <font>
      <sz val="12"/>
      <color theme="0"/>
      <name val="Calibri"/>
      <family val="2"/>
    </font>
    <font>
      <b/>
      <sz val="10"/>
      <color theme="0"/>
      <name val="Calibri"/>
      <family val="2"/>
    </font>
    <font>
      <b/>
      <sz val="12"/>
      <name val="Calibri"/>
      <family val="2"/>
    </font>
    <font>
      <sz val="12"/>
      <color theme="1"/>
      <name val="Calibri"/>
      <family val="2"/>
    </font>
    <font>
      <b/>
      <sz val="12"/>
      <color theme="1"/>
      <name val="Calibri"/>
      <family val="2"/>
      <scheme val="minor"/>
    </font>
    <font>
      <sz val="11"/>
      <name val="Calibri"/>
      <family val="2"/>
      <scheme val="minor"/>
    </font>
    <font>
      <u/>
      <sz val="11"/>
      <color theme="10"/>
      <name val="Calibri"/>
      <family val="2"/>
      <scheme val="minor"/>
    </font>
    <font>
      <b/>
      <sz val="20"/>
      <color theme="0"/>
      <name val="Calibri"/>
      <family val="2"/>
      <scheme val="minor"/>
    </font>
    <font>
      <b/>
      <sz val="10"/>
      <color theme="0"/>
      <name val="Calibri"/>
      <family val="2"/>
      <scheme val="minor"/>
    </font>
    <font>
      <b/>
      <sz val="24"/>
      <color theme="0"/>
      <name val="Calibri"/>
      <family val="2"/>
      <scheme val="minor"/>
    </font>
    <font>
      <b/>
      <sz val="17"/>
      <color theme="0"/>
      <name val="Calibri"/>
      <family val="2"/>
      <scheme val="minor"/>
    </font>
    <font>
      <b/>
      <sz val="18"/>
      <color theme="1" tint="0.249977111117893"/>
      <name val="Calibri"/>
      <family val="2"/>
      <scheme val="minor"/>
    </font>
    <font>
      <b/>
      <sz val="11"/>
      <color theme="1" tint="0.249977111117893"/>
      <name val="Calibri"/>
      <family val="2"/>
      <scheme val="minor"/>
    </font>
    <font>
      <b/>
      <sz val="10"/>
      <color theme="1" tint="0.249977111117893"/>
      <name val="Calibri"/>
      <family val="2"/>
      <scheme val="minor"/>
    </font>
    <font>
      <b/>
      <sz val="18"/>
      <name val="Calibri"/>
      <family val="2"/>
      <scheme val="minor"/>
    </font>
    <font>
      <sz val="14"/>
      <name val="Calibri"/>
      <family val="2"/>
      <scheme val="minor"/>
    </font>
    <font>
      <b/>
      <sz val="14"/>
      <color theme="1" tint="0.249977111117893"/>
      <name val="Calibri"/>
      <family val="2"/>
      <scheme val="minor"/>
    </font>
    <font>
      <sz val="12"/>
      <name val="Calibri"/>
      <family val="2"/>
      <scheme val="minor"/>
    </font>
    <font>
      <b/>
      <sz val="14"/>
      <name val="Calibri"/>
      <family val="2"/>
      <scheme val="minor"/>
    </font>
    <font>
      <sz val="12"/>
      <color rgb="FF61254C"/>
      <name val="Calibri"/>
      <family val="2"/>
      <scheme val="minor"/>
    </font>
    <font>
      <b/>
      <sz val="12"/>
      <name val="Calibri"/>
      <family val="2"/>
      <scheme val="minor"/>
    </font>
    <font>
      <b/>
      <sz val="14"/>
      <color theme="1"/>
      <name val="Calibri"/>
      <family val="2"/>
      <scheme val="minor"/>
    </font>
    <font>
      <i/>
      <sz val="12"/>
      <color theme="1"/>
      <name val="Calibri"/>
      <family val="2"/>
      <scheme val="minor"/>
    </font>
    <font>
      <b/>
      <i/>
      <sz val="11"/>
      <color theme="1"/>
      <name val="Calibri"/>
      <family val="2"/>
      <scheme val="minor"/>
    </font>
    <font>
      <i/>
      <sz val="11"/>
      <color theme="1"/>
      <name val="Calibri"/>
      <family val="2"/>
      <scheme val="minor"/>
    </font>
    <font>
      <b/>
      <i/>
      <sz val="12"/>
      <color rgb="FFFF0000"/>
      <name val="Calibri"/>
      <family val="2"/>
      <scheme val="minor"/>
    </font>
    <font>
      <b/>
      <i/>
      <u/>
      <sz val="12"/>
      <color rgb="FFFF0000"/>
      <name val="Calibri"/>
      <family val="2"/>
      <scheme val="minor"/>
    </font>
    <font>
      <b/>
      <sz val="14"/>
      <color theme="1"/>
      <name val="Calibri"/>
      <family val="2"/>
    </font>
    <font>
      <sz val="8"/>
      <name val="Calibri"/>
      <family val="2"/>
      <scheme val="minor"/>
    </font>
    <font>
      <b/>
      <sz val="11"/>
      <name val="Aptos Narrow"/>
      <family val="2"/>
    </font>
    <font>
      <sz val="10"/>
      <color rgb="FFF2F2F2"/>
      <name val="Calibri"/>
      <family val="2"/>
    </font>
    <font>
      <b/>
      <sz val="11"/>
      <color theme="0"/>
      <name val="Calibri"/>
      <family val="2"/>
      <scheme val="minor"/>
    </font>
    <font>
      <b/>
      <sz val="11"/>
      <color theme="0"/>
      <name val="Calibri"/>
      <family val="2"/>
    </font>
    <font>
      <b/>
      <sz val="8"/>
      <color theme="0"/>
      <name val="Calibri"/>
      <family val="2"/>
    </font>
    <font>
      <sz val="11"/>
      <color rgb="FFFF0000"/>
      <name val="Calibri"/>
      <family val="2"/>
      <scheme val="minor"/>
    </font>
    <font>
      <sz val="11"/>
      <color rgb="FFF2F2F2"/>
      <name val="Calibri"/>
      <family val="2"/>
      <scheme val="minor"/>
    </font>
    <font>
      <i/>
      <sz val="11"/>
      <color rgb="FF000000"/>
      <name val="Calibri"/>
      <family val="2"/>
      <scheme val="minor"/>
    </font>
    <font>
      <i/>
      <sz val="12"/>
      <name val="Calibri"/>
      <family val="2"/>
      <scheme val="minor"/>
    </font>
    <font>
      <i/>
      <sz val="11"/>
      <name val="Calibri"/>
      <family val="2"/>
      <scheme val="minor"/>
    </font>
    <font>
      <i/>
      <vertAlign val="superscript"/>
      <sz val="11"/>
      <color theme="1"/>
      <name val="Calibri"/>
      <family val="2"/>
      <scheme val="minor"/>
    </font>
    <font>
      <b/>
      <i/>
      <u/>
      <sz val="11"/>
      <name val="Calibri"/>
      <family val="2"/>
      <scheme val="minor"/>
    </font>
    <font>
      <b/>
      <i/>
      <u/>
      <sz val="11"/>
      <color rgb="FFFF0000"/>
      <name val="Calibri"/>
      <family val="2"/>
      <scheme val="minor"/>
    </font>
    <font>
      <b/>
      <i/>
      <u/>
      <sz val="11"/>
      <color theme="1"/>
      <name val="Calibri"/>
      <family val="2"/>
      <scheme val="minor"/>
    </font>
    <font>
      <b/>
      <i/>
      <sz val="11"/>
      <color rgb="FFFF0000"/>
      <name val="Calibri"/>
      <family val="2"/>
      <scheme val="minor"/>
    </font>
    <font>
      <b/>
      <sz val="13"/>
      <name val="Calibri"/>
      <family val="2"/>
      <scheme val="minor"/>
    </font>
    <font>
      <sz val="16"/>
      <color theme="1"/>
      <name val="Calibri"/>
      <family val="2"/>
    </font>
  </fonts>
  <fills count="32">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rgb="FF28A899"/>
        <bgColor indexed="64"/>
      </patternFill>
    </fill>
    <fill>
      <patternFill patternType="solid">
        <fgColor theme="0"/>
        <bgColor indexed="64"/>
      </patternFill>
    </fill>
    <fill>
      <patternFill patternType="solid">
        <fgColor rgb="FFFFFAE7"/>
        <bgColor indexed="64"/>
      </patternFill>
    </fill>
    <fill>
      <patternFill patternType="solid">
        <fgColor theme="2"/>
        <bgColor indexed="64"/>
      </patternFill>
    </fill>
    <fill>
      <patternFill patternType="solid">
        <fgColor rgb="FF8A1A65"/>
        <bgColor indexed="64"/>
      </patternFill>
    </fill>
    <fill>
      <patternFill patternType="solid">
        <fgColor rgb="FFC4C2B8"/>
        <bgColor indexed="64"/>
      </patternFill>
    </fill>
    <fill>
      <patternFill patternType="solid">
        <fgColor theme="2"/>
        <bgColor theme="0"/>
      </patternFill>
    </fill>
    <fill>
      <patternFill patternType="solid">
        <fgColor rgb="FF28A899"/>
        <bgColor rgb="FF000000"/>
      </patternFill>
    </fill>
    <fill>
      <patternFill patternType="solid">
        <fgColor rgb="FFDFF9F5"/>
        <bgColor indexed="64"/>
      </patternFill>
    </fill>
    <fill>
      <patternFill patternType="solid">
        <fgColor rgb="FF99E7DE"/>
        <bgColor indexed="64"/>
      </patternFill>
    </fill>
    <fill>
      <patternFill patternType="solid">
        <fgColor rgb="FFFFFAE7"/>
        <bgColor theme="0"/>
      </patternFill>
    </fill>
    <fill>
      <patternFill patternType="solid">
        <fgColor theme="1"/>
        <bgColor indexed="64"/>
      </patternFill>
    </fill>
    <fill>
      <patternFill patternType="solid">
        <fgColor theme="0" tint="-0.14999847407452621"/>
        <bgColor indexed="64"/>
      </patternFill>
    </fill>
    <fill>
      <patternFill patternType="lightUp">
        <bgColor theme="0"/>
      </patternFill>
    </fill>
    <fill>
      <patternFill patternType="solid">
        <fgColor rgb="FFF3F3F3"/>
        <bgColor indexed="64"/>
      </patternFill>
    </fill>
    <fill>
      <patternFill patternType="solid">
        <fgColor rgb="FF0066FF"/>
        <bgColor indexed="64"/>
      </patternFill>
    </fill>
    <fill>
      <patternFill patternType="solid">
        <fgColor theme="3" tint="0.749992370372631"/>
        <bgColor indexed="64"/>
      </patternFill>
    </fill>
    <fill>
      <patternFill patternType="solid">
        <fgColor rgb="FF00B050"/>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6FD6F"/>
        <bgColor indexed="64"/>
      </patternFill>
    </fill>
    <fill>
      <patternFill patternType="solid">
        <fgColor rgb="FFFFC000"/>
        <bgColor indexed="64"/>
      </patternFill>
    </fill>
    <fill>
      <patternFill patternType="solid">
        <fgColor rgb="FFFFBA75"/>
        <bgColor indexed="64"/>
      </patternFill>
    </fill>
    <fill>
      <patternFill patternType="solid">
        <fgColor rgb="FFFF0000"/>
        <bgColor indexed="64"/>
      </patternFill>
    </fill>
    <fill>
      <patternFill patternType="solid">
        <fgColor rgb="FFFB9BA0"/>
        <bgColor indexed="64"/>
      </patternFill>
    </fill>
    <fill>
      <patternFill patternType="solid">
        <fgColor rgb="FFE8E8E8"/>
        <bgColor indexed="64"/>
      </patternFill>
    </fill>
    <fill>
      <patternFill patternType="solid">
        <fgColor rgb="FFBDF1EB"/>
        <bgColor indexed="64"/>
      </patternFill>
    </fill>
    <fill>
      <patternFill patternType="solid">
        <fgColor rgb="FFBDF1EB"/>
        <bgColor rgb="FF000000"/>
      </patternFill>
    </fill>
  </fills>
  <borders count="7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theme="0" tint="-0.34998626667073579"/>
      </top>
      <bottom style="thin">
        <color auto="1"/>
      </bottom>
      <diagonal/>
    </border>
    <border>
      <left/>
      <right style="dashed">
        <color theme="2" tint="-0.89999084444715716"/>
      </right>
      <top/>
      <bottom/>
      <diagonal/>
    </border>
    <border>
      <left style="medium">
        <color indexed="64"/>
      </left>
      <right/>
      <top style="medium">
        <color indexed="64"/>
      </top>
      <bottom style="medium">
        <color indexed="64"/>
      </bottom>
      <diagonal/>
    </border>
    <border>
      <left/>
      <right style="medium">
        <color theme="2" tint="-0.499984740745262"/>
      </right>
      <top style="medium">
        <color indexed="64"/>
      </top>
      <bottom style="medium">
        <color indexed="64"/>
      </bottom>
      <diagonal/>
    </border>
    <border>
      <left style="medium">
        <color theme="2" tint="-0.499984740745262"/>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style="hair">
        <color theme="2" tint="-9.9978637043366805E-2"/>
      </bottom>
      <diagonal/>
    </border>
    <border>
      <left style="medium">
        <color indexed="64"/>
      </left>
      <right style="medium">
        <color indexed="64"/>
      </right>
      <top/>
      <bottom/>
      <diagonal/>
    </border>
    <border>
      <left style="medium">
        <color indexed="64"/>
      </left>
      <right/>
      <top/>
      <bottom/>
      <diagonal/>
    </border>
    <border>
      <left/>
      <right style="medium">
        <color theme="2" tint="-0.499984740745262"/>
      </right>
      <top/>
      <bottom/>
      <diagonal/>
    </border>
    <border>
      <left style="medium">
        <color theme="2" tint="-0.499984740745262"/>
      </left>
      <right/>
      <top style="hair">
        <color theme="2" tint="-9.9978637043366805E-2"/>
      </top>
      <bottom style="hair">
        <color theme="2" tint="-9.9978637043366805E-2"/>
      </bottom>
      <diagonal/>
    </border>
    <border>
      <left/>
      <right/>
      <top style="hair">
        <color theme="2" tint="-9.9978637043366805E-2"/>
      </top>
      <bottom style="hair">
        <color theme="2" tint="-9.9978637043366805E-2"/>
      </bottom>
      <diagonal/>
    </border>
    <border>
      <left/>
      <right style="medium">
        <color indexed="64"/>
      </right>
      <top style="hair">
        <color theme="2" tint="-9.9978637043366805E-2"/>
      </top>
      <bottom style="hair">
        <color theme="2" tint="-9.9978637043366805E-2"/>
      </bottom>
      <diagonal/>
    </border>
    <border>
      <left style="medium">
        <color indexed="64"/>
      </left>
      <right/>
      <top/>
      <bottom style="medium">
        <color indexed="64"/>
      </bottom>
      <diagonal/>
    </border>
    <border>
      <left/>
      <right style="medium">
        <color theme="2" tint="-0.499984740745262"/>
      </right>
      <top/>
      <bottom style="medium">
        <color indexed="64"/>
      </bottom>
      <diagonal/>
    </border>
    <border>
      <left style="medium">
        <color theme="2" tint="-0.499984740745262"/>
      </left>
      <right/>
      <top style="hair">
        <color theme="2" tint="-9.9978637043366805E-2"/>
      </top>
      <bottom style="medium">
        <color indexed="64"/>
      </bottom>
      <diagonal/>
    </border>
    <border>
      <left/>
      <right/>
      <top style="hair">
        <color theme="2" tint="-9.9978637043366805E-2"/>
      </top>
      <bottom style="medium">
        <color indexed="64"/>
      </bottom>
      <diagonal/>
    </border>
    <border>
      <left/>
      <right style="medium">
        <color indexed="64"/>
      </right>
      <top style="hair">
        <color theme="2" tint="-9.9978637043366805E-2"/>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top style="thin">
        <color theme="0" tint="-0.34998626667073579"/>
      </top>
      <bottom style="thin">
        <color auto="1"/>
      </bottom>
      <diagonal/>
    </border>
    <border>
      <left/>
      <right style="thin">
        <color indexed="64"/>
      </right>
      <top style="thin">
        <color theme="0" tint="-0.34998626667073579"/>
      </top>
      <bottom style="thin">
        <color auto="1"/>
      </bottom>
      <diagonal/>
    </border>
    <border>
      <left style="medium">
        <color theme="2" tint="-0.499984740745262"/>
      </left>
      <right style="medium">
        <color indexed="64"/>
      </right>
      <top style="medium">
        <color indexed="64"/>
      </top>
      <bottom style="medium">
        <color indexed="64"/>
      </bottom>
      <diagonal/>
    </border>
    <border>
      <left style="medium">
        <color indexed="64"/>
      </left>
      <right/>
      <top style="medium">
        <color indexed="64"/>
      </top>
      <bottom style="hair">
        <color theme="2" tint="-9.9978637043366805E-2"/>
      </bottom>
      <diagonal/>
    </border>
    <border>
      <left style="medium">
        <color theme="2" tint="-0.499984740745262"/>
      </left>
      <right style="medium">
        <color indexed="64"/>
      </right>
      <top style="medium">
        <color indexed="64"/>
      </top>
      <bottom style="hair">
        <color theme="2" tint="-9.9978637043366805E-2"/>
      </bottom>
      <diagonal/>
    </border>
    <border>
      <left style="medium">
        <color indexed="64"/>
      </left>
      <right/>
      <top style="hair">
        <color theme="2" tint="-9.9978637043366805E-2"/>
      </top>
      <bottom style="hair">
        <color theme="2" tint="-9.9978637043366805E-2"/>
      </bottom>
      <diagonal/>
    </border>
    <border>
      <left style="medium">
        <color theme="2" tint="-0.499984740745262"/>
      </left>
      <right style="medium">
        <color indexed="64"/>
      </right>
      <top style="hair">
        <color theme="2" tint="-9.9978637043366805E-2"/>
      </top>
      <bottom style="hair">
        <color theme="2" tint="-9.9978637043366805E-2"/>
      </bottom>
      <diagonal/>
    </border>
    <border>
      <left style="medium">
        <color indexed="64"/>
      </left>
      <right/>
      <top style="hair">
        <color theme="2" tint="-9.9978637043366805E-2"/>
      </top>
      <bottom style="medium">
        <color indexed="64"/>
      </bottom>
      <diagonal/>
    </border>
    <border>
      <left style="medium">
        <color theme="2" tint="-0.499984740745262"/>
      </left>
      <right style="medium">
        <color indexed="64"/>
      </right>
      <top style="hair">
        <color theme="2" tint="-9.9978637043366805E-2"/>
      </top>
      <bottom style="medium">
        <color indexed="64"/>
      </bottom>
      <diagonal/>
    </border>
    <border>
      <left style="medium">
        <color theme="2" tint="-0.499984740745262"/>
      </left>
      <right/>
      <top/>
      <bottom style="hair">
        <color theme="2" tint="-9.9978637043366805E-2"/>
      </bottom>
      <diagonal/>
    </border>
    <border>
      <left/>
      <right/>
      <top/>
      <bottom style="hair">
        <color theme="2" tint="-9.9978637043366805E-2"/>
      </bottom>
      <diagonal/>
    </border>
    <border>
      <left/>
      <right style="medium">
        <color indexed="64"/>
      </right>
      <top/>
      <bottom style="hair">
        <color theme="2" tint="-9.9978637043366805E-2"/>
      </bottom>
      <diagonal/>
    </border>
    <border>
      <left/>
      <right style="medium">
        <color indexed="64"/>
      </right>
      <top/>
      <bottom/>
      <diagonal/>
    </border>
    <border>
      <left/>
      <right style="medium">
        <color indexed="64"/>
      </right>
      <top/>
      <bottom style="medium">
        <color indexed="64"/>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indexed="64"/>
      </left>
      <right/>
      <top style="hair">
        <color theme="2" tint="-9.9978637043366805E-2"/>
      </top>
      <bottom/>
      <diagonal/>
    </border>
    <border>
      <left/>
      <right/>
      <top style="hair">
        <color theme="2" tint="-9.9978637043366805E-2"/>
      </top>
      <bottom/>
      <diagonal/>
    </border>
    <border>
      <left style="medium">
        <color theme="2" tint="-0.499984740745262"/>
      </left>
      <right style="medium">
        <color indexed="64"/>
      </right>
      <top style="hair">
        <color theme="2" tint="-9.9978637043366805E-2"/>
      </top>
      <bottom/>
      <diagonal/>
    </border>
    <border>
      <left style="medium">
        <color indexed="64"/>
      </left>
      <right/>
      <top/>
      <bottom style="hair">
        <color theme="2" tint="-9.9978637043366805E-2"/>
      </bottom>
      <diagonal/>
    </border>
    <border>
      <left style="medium">
        <color theme="2" tint="-0.499984740745262"/>
      </left>
      <right style="medium">
        <color indexed="64"/>
      </right>
      <top/>
      <bottom style="hair">
        <color theme="2" tint="-9.9978637043366805E-2"/>
      </bottom>
      <diagonal/>
    </border>
    <border>
      <left style="dashed">
        <color indexed="64"/>
      </left>
      <right/>
      <top/>
      <bottom/>
      <diagonal/>
    </border>
  </borders>
  <cellStyleXfs count="6">
    <xf numFmtId="0" fontId="0" fillId="0" borderId="0"/>
    <xf numFmtId="43" fontId="1" fillId="0" borderId="0" applyFont="0" applyFill="0" applyBorder="0" applyAlignment="0" applyProtection="0"/>
    <xf numFmtId="0" fontId="17" fillId="0" borderId="0"/>
    <xf numFmtId="44" fontId="1" fillId="0" borderId="0" applyFont="0" applyFill="0" applyBorder="0" applyAlignment="0" applyProtection="0"/>
    <xf numFmtId="9" fontId="1" fillId="0" borderId="0" applyFont="0" applyFill="0" applyBorder="0" applyAlignment="0" applyProtection="0"/>
    <xf numFmtId="0" fontId="49" fillId="0" borderId="0" applyNumberFormat="0" applyFill="0" applyBorder="0" applyAlignment="0" applyProtection="0"/>
  </cellStyleXfs>
  <cellXfs count="977">
    <xf numFmtId="0" fontId="0" fillId="0" borderId="0" xfId="0"/>
    <xf numFmtId="0" fontId="2" fillId="2" borderId="0" xfId="0" applyFont="1" applyFill="1"/>
    <xf numFmtId="0" fontId="2" fillId="2" borderId="0" xfId="0" applyFont="1" applyFill="1" applyAlignment="1">
      <alignment horizontal="left" indent="1"/>
    </xf>
    <xf numFmtId="0" fontId="2" fillId="3" borderId="0" xfId="0" applyFont="1" applyFill="1"/>
    <xf numFmtId="0" fontId="4" fillId="3" borderId="0" xfId="0" applyFont="1" applyFill="1" applyAlignment="1">
      <alignment horizontal="left" vertical="center" indent="1"/>
    </xf>
    <xf numFmtId="0" fontId="4" fillId="2" borderId="0" xfId="0" applyFont="1" applyFill="1" applyAlignment="1">
      <alignment horizontal="left" vertical="center" indent="1"/>
    </xf>
    <xf numFmtId="0" fontId="7" fillId="2" borderId="0" xfId="0" applyFont="1" applyFill="1" applyAlignment="1">
      <alignment horizontal="left" vertical="center" indent="1"/>
    </xf>
    <xf numFmtId="0" fontId="7" fillId="2" borderId="0" xfId="0" applyFont="1" applyFill="1" applyAlignment="1">
      <alignment vertical="center"/>
    </xf>
    <xf numFmtId="0" fontId="8" fillId="2" borderId="0" xfId="0" applyFont="1" applyFill="1" applyAlignment="1">
      <alignment horizontal="right" vertical="center"/>
    </xf>
    <xf numFmtId="0" fontId="2" fillId="2" borderId="0" xfId="0" applyFont="1" applyFill="1" applyAlignment="1">
      <alignment vertical="center"/>
    </xf>
    <xf numFmtId="0" fontId="2" fillId="2" borderId="2" xfId="0" applyFont="1" applyFill="1" applyBorder="1" applyAlignment="1">
      <alignment horizontal="left" indent="1"/>
    </xf>
    <xf numFmtId="0" fontId="2" fillId="2" borderId="2" xfId="0" applyFont="1" applyFill="1" applyBorder="1"/>
    <xf numFmtId="0" fontId="2" fillId="2" borderId="0" xfId="0" applyFont="1" applyFill="1" applyAlignment="1">
      <alignment vertical="top"/>
    </xf>
    <xf numFmtId="0" fontId="5" fillId="2" borderId="0" xfId="0" applyFont="1" applyFill="1"/>
    <xf numFmtId="0" fontId="2" fillId="5" borderId="7" xfId="0" applyFont="1" applyFill="1" applyBorder="1"/>
    <xf numFmtId="0" fontId="2" fillId="5" borderId="8" xfId="0" applyFont="1" applyFill="1" applyBorder="1"/>
    <xf numFmtId="0" fontId="2" fillId="5" borderId="0" xfId="0" applyFont="1" applyFill="1"/>
    <xf numFmtId="0" fontId="2" fillId="5" borderId="0" xfId="0" applyFont="1" applyFill="1" applyAlignment="1">
      <alignment vertical="center"/>
    </xf>
    <xf numFmtId="0" fontId="2" fillId="5" borderId="0" xfId="0" applyFont="1" applyFill="1" applyAlignment="1">
      <alignment horizontal="left" vertical="center" wrapText="1" indent="1"/>
    </xf>
    <xf numFmtId="0" fontId="2" fillId="5" borderId="4" xfId="0" applyFont="1" applyFill="1" applyBorder="1" applyAlignment="1">
      <alignment horizontal="left" indent="1"/>
    </xf>
    <xf numFmtId="0" fontId="2" fillId="5" borderId="0" xfId="0" applyFont="1" applyFill="1" applyAlignment="1">
      <alignment horizontal="left" indent="1"/>
    </xf>
    <xf numFmtId="0" fontId="2" fillId="5" borderId="5" xfId="0" applyFont="1" applyFill="1" applyBorder="1"/>
    <xf numFmtId="0" fontId="2" fillId="5" borderId="0" xfId="0" applyFont="1" applyFill="1" applyAlignment="1" applyProtection="1">
      <alignment vertical="center" wrapText="1"/>
      <protection hidden="1"/>
    </xf>
    <xf numFmtId="0" fontId="2" fillId="5" borderId="5" xfId="0" applyFont="1" applyFill="1" applyBorder="1" applyAlignment="1" applyProtection="1">
      <alignment vertical="center" wrapText="1"/>
      <protection hidden="1"/>
    </xf>
    <xf numFmtId="0" fontId="2" fillId="5" borderId="4" xfId="0" applyFont="1" applyFill="1" applyBorder="1" applyAlignment="1" applyProtection="1">
      <alignment horizontal="left" vertical="center" wrapText="1"/>
      <protection hidden="1"/>
    </xf>
    <xf numFmtId="0" fontId="2" fillId="5" borderId="6" xfId="0" applyFont="1" applyFill="1" applyBorder="1" applyAlignment="1">
      <alignment horizontal="left" indent="1"/>
    </xf>
    <xf numFmtId="0" fontId="2" fillId="5" borderId="7" xfId="0" applyFont="1" applyFill="1" applyBorder="1" applyAlignment="1">
      <alignment horizontal="left" indent="1"/>
    </xf>
    <xf numFmtId="0" fontId="2" fillId="5" borderId="5" xfId="0" applyFont="1" applyFill="1" applyBorder="1" applyAlignment="1" applyProtection="1">
      <alignment vertical="top" wrapText="1"/>
      <protection hidden="1"/>
    </xf>
    <xf numFmtId="0" fontId="2" fillId="5" borderId="0" xfId="0" applyFont="1" applyFill="1" applyAlignment="1">
      <alignment horizontal="left" vertical="center" wrapText="1"/>
    </xf>
    <xf numFmtId="0" fontId="2" fillId="5" borderId="5" xfId="0" applyFont="1" applyFill="1" applyBorder="1" applyAlignment="1">
      <alignment horizontal="left" vertical="center" wrapText="1"/>
    </xf>
    <xf numFmtId="0" fontId="12" fillId="5" borderId="0" xfId="0" applyFont="1" applyFill="1" applyAlignment="1">
      <alignment vertical="center"/>
    </xf>
    <xf numFmtId="0" fontId="2" fillId="5" borderId="5" xfId="0" applyFont="1" applyFill="1" applyBorder="1" applyAlignment="1">
      <alignment vertical="center"/>
    </xf>
    <xf numFmtId="0" fontId="2" fillId="5" borderId="0" xfId="0" applyFont="1" applyFill="1" applyAlignment="1">
      <alignment vertical="center" wrapText="1"/>
    </xf>
    <xf numFmtId="0" fontId="2" fillId="5" borderId="5" xfId="0" applyFont="1" applyFill="1" applyBorder="1" applyAlignment="1">
      <alignment vertical="center" wrapText="1"/>
    </xf>
    <xf numFmtId="0" fontId="0" fillId="0" borderId="0" xfId="0" applyAlignment="1">
      <alignment vertical="center"/>
    </xf>
    <xf numFmtId="0" fontId="2" fillId="5" borderId="4" xfId="0" applyFont="1" applyFill="1" applyBorder="1" applyAlignment="1">
      <alignment horizontal="left" indent="2"/>
    </xf>
    <xf numFmtId="0" fontId="0" fillId="2" borderId="0" xfId="0" applyFill="1"/>
    <xf numFmtId="0" fontId="0" fillId="2" borderId="0" xfId="0" applyFill="1" applyAlignment="1">
      <alignment vertical="center"/>
    </xf>
    <xf numFmtId="0" fontId="2" fillId="5" borderId="4" xfId="0" applyFont="1" applyFill="1" applyBorder="1" applyAlignment="1">
      <alignment vertical="center"/>
    </xf>
    <xf numFmtId="0" fontId="2" fillId="0" borderId="4" xfId="0" applyFont="1" applyBorder="1" applyAlignment="1">
      <alignment horizontal="right" vertical="center" indent="1"/>
    </xf>
    <xf numFmtId="0" fontId="2" fillId="2" borderId="0" xfId="0" applyFont="1" applyFill="1" applyAlignment="1">
      <alignment horizontal="center" vertical="center"/>
    </xf>
    <xf numFmtId="0" fontId="2" fillId="5" borderId="4" xfId="0" applyFont="1" applyFill="1" applyBorder="1"/>
    <xf numFmtId="0" fontId="2" fillId="5" borderId="4" xfId="0" applyFont="1" applyFill="1" applyBorder="1" applyAlignment="1">
      <alignment horizontal="right" vertical="center" indent="1"/>
    </xf>
    <xf numFmtId="0" fontId="2" fillId="5" borderId="0" xfId="0" applyFont="1" applyFill="1" applyAlignment="1">
      <alignment horizontal="center" vertical="center"/>
    </xf>
    <xf numFmtId="0" fontId="2" fillId="5" borderId="14" xfId="0" applyFont="1" applyFill="1" applyBorder="1" applyAlignment="1">
      <alignment horizontal="right" vertical="center" indent="1"/>
    </xf>
    <xf numFmtId="0" fontId="2" fillId="5" borderId="14" xfId="0" applyFont="1" applyFill="1" applyBorder="1" applyAlignment="1">
      <alignment vertical="top" wrapText="1"/>
    </xf>
    <xf numFmtId="0" fontId="2" fillId="5" borderId="6" xfId="0" applyFont="1" applyFill="1" applyBorder="1"/>
    <xf numFmtId="0" fontId="9" fillId="5" borderId="7" xfId="0" applyFont="1" applyFill="1" applyBorder="1"/>
    <xf numFmtId="0" fontId="12" fillId="5" borderId="0" xfId="0" applyFont="1" applyFill="1" applyAlignment="1">
      <alignment horizontal="left" vertical="center"/>
    </xf>
    <xf numFmtId="0" fontId="19" fillId="5" borderId="0" xfId="0" applyFont="1" applyFill="1" applyAlignment="1" applyProtection="1">
      <alignment horizontal="left"/>
      <protection hidden="1"/>
    </xf>
    <xf numFmtId="0" fontId="2" fillId="5" borderId="5" xfId="0" applyFont="1" applyFill="1" applyBorder="1" applyAlignment="1">
      <alignment horizontal="center" vertical="center"/>
    </xf>
    <xf numFmtId="0" fontId="2" fillId="5" borderId="7" xfId="0" applyFont="1" applyFill="1" applyBorder="1" applyAlignment="1">
      <alignment horizontal="right"/>
    </xf>
    <xf numFmtId="0" fontId="2" fillId="5" borderId="4" xfId="0" applyFont="1" applyFill="1" applyBorder="1" applyAlignment="1">
      <alignment vertical="center" wrapText="1"/>
    </xf>
    <xf numFmtId="0" fontId="2" fillId="5" borderId="0" xfId="0" applyFont="1" applyFill="1" applyAlignment="1">
      <alignment horizontal="right"/>
    </xf>
    <xf numFmtId="0" fontId="14" fillId="0" borderId="0" xfId="0" applyFont="1" applyAlignment="1">
      <alignment wrapText="1"/>
    </xf>
    <xf numFmtId="0" fontId="14" fillId="0" borderId="5" xfId="0" applyFont="1" applyBorder="1" applyAlignment="1">
      <alignment wrapText="1"/>
    </xf>
    <xf numFmtId="0" fontId="14" fillId="0" borderId="5" xfId="0" applyFont="1" applyBorder="1" applyAlignment="1">
      <alignment vertical="center" wrapText="1"/>
    </xf>
    <xf numFmtId="0" fontId="14" fillId="0" borderId="0" xfId="0" applyFont="1" applyAlignment="1">
      <alignment vertical="center" wrapText="1"/>
    </xf>
    <xf numFmtId="0" fontId="5" fillId="0" borderId="2" xfId="0" applyFont="1" applyBorder="1"/>
    <xf numFmtId="0" fontId="23" fillId="0" borderId="15" xfId="0" applyFont="1" applyBorder="1"/>
    <xf numFmtId="0" fontId="23" fillId="0" borderId="2" xfId="0" applyFont="1" applyBorder="1"/>
    <xf numFmtId="0" fontId="10" fillId="5" borderId="4" xfId="0" applyFont="1" applyFill="1" applyBorder="1" applyAlignment="1">
      <alignment vertical="center" wrapText="1"/>
    </xf>
    <xf numFmtId="0" fontId="10" fillId="5" borderId="4" xfId="0" applyFont="1" applyFill="1" applyBorder="1" applyAlignment="1">
      <alignment horizontal="left" indent="2"/>
    </xf>
    <xf numFmtId="0" fontId="10" fillId="5" borderId="4" xfId="0" applyFont="1" applyFill="1" applyBorder="1"/>
    <xf numFmtId="0" fontId="10" fillId="5" borderId="4" xfId="0" applyFont="1" applyFill="1" applyBorder="1" applyAlignment="1">
      <alignment horizontal="left" indent="1"/>
    </xf>
    <xf numFmtId="0" fontId="10" fillId="5" borderId="4" xfId="0" applyFont="1" applyFill="1" applyBorder="1" applyAlignment="1">
      <alignment horizontal="left" vertical="top"/>
    </xf>
    <xf numFmtId="0" fontId="11" fillId="5" borderId="4" xfId="0" applyFont="1" applyFill="1" applyBorder="1" applyAlignment="1">
      <alignment horizontal="left" indent="1"/>
    </xf>
    <xf numFmtId="0" fontId="10" fillId="5" borderId="0" xfId="0" applyFont="1" applyFill="1" applyAlignment="1">
      <alignment wrapText="1"/>
    </xf>
    <xf numFmtId="0" fontId="10" fillId="5" borderId="5" xfId="0" applyFont="1" applyFill="1" applyBorder="1" applyAlignment="1">
      <alignment wrapText="1"/>
    </xf>
    <xf numFmtId="49" fontId="5" fillId="2" borderId="0" xfId="0" applyNumberFormat="1" applyFont="1" applyFill="1" applyAlignment="1">
      <alignment horizontal="center" vertical="center" wrapText="1"/>
    </xf>
    <xf numFmtId="0" fontId="5" fillId="2" borderId="0" xfId="0" applyFont="1" applyFill="1" applyAlignment="1">
      <alignment horizontal="center" vertical="center" wrapText="1"/>
    </xf>
    <xf numFmtId="49" fontId="5" fillId="5" borderId="7" xfId="0" applyNumberFormat="1" applyFont="1" applyFill="1" applyBorder="1" applyAlignment="1">
      <alignment horizontal="center" vertical="center" wrapText="1"/>
    </xf>
    <xf numFmtId="0" fontId="5" fillId="5" borderId="7" xfId="0" applyFont="1" applyFill="1" applyBorder="1" applyAlignment="1">
      <alignment horizontal="center" vertical="center" wrapText="1"/>
    </xf>
    <xf numFmtId="0" fontId="0" fillId="5" borderId="4" xfId="0" applyFill="1" applyBorder="1"/>
    <xf numFmtId="0" fontId="0" fillId="5" borderId="0" xfId="0" applyFill="1"/>
    <xf numFmtId="0" fontId="0" fillId="5" borderId="5" xfId="0" applyFill="1" applyBorder="1"/>
    <xf numFmtId="0" fontId="0" fillId="5" borderId="6" xfId="0" applyFill="1" applyBorder="1"/>
    <xf numFmtId="0" fontId="0" fillId="5" borderId="7" xfId="0" applyFill="1" applyBorder="1"/>
    <xf numFmtId="0" fontId="0" fillId="5" borderId="8" xfId="0" applyFill="1" applyBorder="1"/>
    <xf numFmtId="0" fontId="24" fillId="5" borderId="7" xfId="0" applyFont="1" applyFill="1" applyBorder="1" applyAlignment="1" applyProtection="1">
      <alignment horizontal="right" vertical="center" wrapText="1" indent="2"/>
      <protection hidden="1"/>
    </xf>
    <xf numFmtId="0" fontId="23" fillId="5" borderId="7" xfId="0" applyFont="1" applyFill="1" applyBorder="1" applyAlignment="1" applyProtection="1">
      <alignment horizontal="right" vertical="center" wrapText="1" indent="1"/>
      <protection hidden="1"/>
    </xf>
    <xf numFmtId="0" fontId="23" fillId="5" borderId="7" xfId="0" applyFont="1" applyFill="1" applyBorder="1" applyAlignment="1" applyProtection="1">
      <alignment horizontal="right" indent="1"/>
      <protection hidden="1"/>
    </xf>
    <xf numFmtId="0" fontId="23" fillId="5" borderId="7" xfId="0" applyFont="1" applyFill="1" applyBorder="1" applyAlignment="1" applyProtection="1">
      <alignment vertical="center" wrapText="1"/>
      <protection hidden="1"/>
    </xf>
    <xf numFmtId="0" fontId="30" fillId="5" borderId="7" xfId="0" applyFont="1" applyFill="1" applyBorder="1" applyAlignment="1" applyProtection="1">
      <alignment horizontal="right" vertical="top" indent="1"/>
      <protection hidden="1"/>
    </xf>
    <xf numFmtId="0" fontId="30" fillId="5" borderId="7" xfId="0" applyFont="1" applyFill="1" applyBorder="1" applyAlignment="1" applyProtection="1">
      <alignment horizontal="right" vertical="top"/>
      <protection hidden="1"/>
    </xf>
    <xf numFmtId="0" fontId="23" fillId="0" borderId="0" xfId="0" applyFont="1"/>
    <xf numFmtId="0" fontId="23" fillId="0" borderId="11" xfId="0" applyFont="1" applyBorder="1"/>
    <xf numFmtId="0" fontId="6" fillId="2" borderId="0" xfId="0" applyFont="1" applyFill="1" applyAlignment="1">
      <alignment vertical="center"/>
    </xf>
    <xf numFmtId="0" fontId="15" fillId="2" borderId="0" xfId="0" applyFont="1" applyFill="1" applyAlignment="1">
      <alignment vertical="center"/>
    </xf>
    <xf numFmtId="0" fontId="0" fillId="5" borderId="0" xfId="0" applyFill="1" applyAlignment="1">
      <alignment vertical="center"/>
    </xf>
    <xf numFmtId="0" fontId="0" fillId="5" borderId="5" xfId="0" applyFill="1" applyBorder="1" applyAlignment="1">
      <alignment vertical="center"/>
    </xf>
    <xf numFmtId="0" fontId="0" fillId="5" borderId="0" xfId="0" applyFill="1" applyAlignment="1">
      <alignment horizontal="left" vertical="center" wrapText="1" indent="3"/>
    </xf>
    <xf numFmtId="0" fontId="0" fillId="5" borderId="4" xfId="0" applyFill="1" applyBorder="1" applyAlignment="1">
      <alignment vertical="center" wrapText="1"/>
    </xf>
    <xf numFmtId="0" fontId="0" fillId="5" borderId="0" xfId="0" applyFill="1" applyAlignment="1">
      <alignment vertical="center" wrapText="1"/>
    </xf>
    <xf numFmtId="0" fontId="0" fillId="5" borderId="5" xfId="0" applyFill="1" applyBorder="1" applyAlignment="1">
      <alignment vertical="center" wrapText="1"/>
    </xf>
    <xf numFmtId="0" fontId="2" fillId="5" borderId="4" xfId="0" applyFont="1" applyFill="1" applyBorder="1" applyAlignment="1">
      <alignment horizontal="left" vertical="center"/>
    </xf>
    <xf numFmtId="0" fontId="2" fillId="5" borderId="0" xfId="0" applyFont="1" applyFill="1" applyAlignment="1">
      <alignment horizontal="left" vertical="center"/>
    </xf>
    <xf numFmtId="0" fontId="2" fillId="5" borderId="4" xfId="0" applyFont="1" applyFill="1" applyBorder="1" applyAlignment="1">
      <alignment horizontal="left" vertical="center" wrapText="1" indent="1"/>
    </xf>
    <xf numFmtId="0" fontId="2" fillId="0" borderId="0" xfId="0" applyFont="1" applyAlignment="1">
      <alignment vertical="center" wrapText="1"/>
    </xf>
    <xf numFmtId="0" fontId="12" fillId="5" borderId="0" xfId="0" applyFont="1" applyFill="1" applyAlignment="1">
      <alignment horizontal="left" vertical="center" wrapText="1" indent="1"/>
    </xf>
    <xf numFmtId="0" fontId="12" fillId="5" borderId="0" xfId="0" applyFont="1" applyFill="1" applyAlignment="1">
      <alignment horizontal="left" indent="1"/>
    </xf>
    <xf numFmtId="0" fontId="2" fillId="5" borderId="4" xfId="0" applyFont="1" applyFill="1" applyBorder="1" applyAlignment="1">
      <alignment horizontal="left" vertical="center" indent="1"/>
    </xf>
    <xf numFmtId="0" fontId="2" fillId="0" borderId="0" xfId="0" applyFont="1"/>
    <xf numFmtId="0" fontId="2" fillId="5" borderId="4" xfId="0" applyFont="1" applyFill="1" applyBorder="1" applyAlignment="1">
      <alignment horizontal="left" vertical="top"/>
    </xf>
    <xf numFmtId="0" fontId="2" fillId="5" borderId="0" xfId="0" applyFont="1" applyFill="1" applyAlignment="1">
      <alignment vertical="top"/>
    </xf>
    <xf numFmtId="0" fontId="2" fillId="5" borderId="0" xfId="0" applyFont="1" applyFill="1" applyAlignment="1">
      <alignment horizontal="left" vertical="top" wrapText="1"/>
    </xf>
    <xf numFmtId="0" fontId="2" fillId="5" borderId="5" xfId="0" applyFont="1" applyFill="1" applyBorder="1" applyAlignment="1">
      <alignment horizontal="left" vertical="top" wrapText="1"/>
    </xf>
    <xf numFmtId="0" fontId="13" fillId="5" borderId="0" xfId="0" applyFont="1" applyFill="1" applyAlignment="1">
      <alignment horizontal="center" vertical="center" wrapText="1"/>
    </xf>
    <xf numFmtId="0" fontId="13" fillId="5" borderId="0" xfId="0" applyFont="1" applyFill="1" applyAlignment="1">
      <alignment horizontal="center" vertical="center"/>
    </xf>
    <xf numFmtId="0" fontId="2" fillId="5" borderId="5" xfId="0" applyFont="1" applyFill="1" applyBorder="1" applyAlignment="1">
      <alignment horizontal="left" vertical="center"/>
    </xf>
    <xf numFmtId="0" fontId="12" fillId="5" borderId="0" xfId="0" applyFont="1" applyFill="1" applyAlignment="1">
      <alignment vertical="center" wrapText="1"/>
    </xf>
    <xf numFmtId="0" fontId="33" fillId="5" borderId="0" xfId="0" applyFont="1" applyFill="1" applyAlignment="1">
      <alignment wrapText="1"/>
    </xf>
    <xf numFmtId="0" fontId="41" fillId="5" borderId="0" xfId="0" applyFont="1" applyFill="1" applyAlignment="1">
      <alignment horizontal="center" vertical="center" wrapText="1"/>
    </xf>
    <xf numFmtId="0" fontId="40" fillId="5" borderId="4" xfId="0" applyFont="1" applyFill="1" applyBorder="1" applyAlignment="1">
      <alignment horizontal="right" vertical="center" indent="2"/>
    </xf>
    <xf numFmtId="166" fontId="23" fillId="5" borderId="7" xfId="0" applyNumberFormat="1" applyFont="1" applyFill="1" applyBorder="1" applyAlignment="1" applyProtection="1">
      <alignment horizontal="right" vertical="center" wrapText="1" indent="1"/>
      <protection hidden="1"/>
    </xf>
    <xf numFmtId="0" fontId="23" fillId="0" borderId="11" xfId="0" applyFont="1" applyBorder="1" applyAlignment="1">
      <alignment horizontal="left" vertical="center"/>
    </xf>
    <xf numFmtId="0" fontId="18" fillId="3" borderId="12" xfId="0" applyFont="1" applyFill="1" applyBorder="1" applyAlignment="1">
      <alignment vertical="center"/>
    </xf>
    <xf numFmtId="0" fontId="23" fillId="0" borderId="11" xfId="0" applyFont="1" applyBorder="1" applyAlignment="1">
      <alignment vertical="center"/>
    </xf>
    <xf numFmtId="0" fontId="18" fillId="3" borderId="11" xfId="0" applyFont="1" applyFill="1" applyBorder="1" applyAlignment="1">
      <alignment horizontal="center" vertical="center"/>
    </xf>
    <xf numFmtId="0" fontId="18" fillId="3" borderId="12" xfId="0" applyFont="1" applyFill="1" applyBorder="1" applyAlignment="1">
      <alignment horizontal="center" vertical="center"/>
    </xf>
    <xf numFmtId="0" fontId="20" fillId="5" borderId="11" xfId="0" applyFont="1" applyFill="1" applyBorder="1" applyAlignment="1">
      <alignment horizontal="center" vertical="center"/>
    </xf>
    <xf numFmtId="0" fontId="0" fillId="5" borderId="11" xfId="0" applyFill="1" applyBorder="1" applyAlignment="1">
      <alignment horizontal="center" vertical="center"/>
    </xf>
    <xf numFmtId="0" fontId="18" fillId="3" borderId="11" xfId="0" applyFont="1" applyFill="1" applyBorder="1" applyAlignment="1">
      <alignment horizontal="center" vertical="center" wrapText="1"/>
    </xf>
    <xf numFmtId="0" fontId="0" fillId="2" borderId="0" xfId="0" applyFill="1" applyAlignment="1">
      <alignment horizontal="center"/>
    </xf>
    <xf numFmtId="0" fontId="0" fillId="0" borderId="0" xfId="0" applyAlignment="1">
      <alignment horizontal="center"/>
    </xf>
    <xf numFmtId="5" fontId="0" fillId="0" borderId="11" xfId="3" applyNumberFormat="1" applyFont="1" applyBorder="1" applyAlignment="1">
      <alignment horizontal="center" vertical="center"/>
    </xf>
    <xf numFmtId="0" fontId="40" fillId="5" borderId="4" xfId="0" applyFont="1" applyFill="1" applyBorder="1" applyAlignment="1">
      <alignment vertical="center"/>
    </xf>
    <xf numFmtId="0" fontId="10" fillId="5" borderId="7" xfId="0" applyFont="1" applyFill="1" applyBorder="1"/>
    <xf numFmtId="0" fontId="10" fillId="5" borderId="8" xfId="0" applyFont="1" applyFill="1" applyBorder="1"/>
    <xf numFmtId="0" fontId="12" fillId="5" borderId="0" xfId="0" applyFont="1" applyFill="1" applyAlignment="1">
      <alignment horizontal="left" vertical="center" indent="1"/>
    </xf>
    <xf numFmtId="0" fontId="2" fillId="0" borderId="0" xfId="0" applyFont="1" applyAlignment="1">
      <alignment horizontal="center" vertical="center"/>
    </xf>
    <xf numFmtId="0" fontId="12" fillId="0" borderId="0" xfId="0" applyFont="1" applyAlignment="1">
      <alignment horizontal="left" vertical="center" indent="1"/>
    </xf>
    <xf numFmtId="0" fontId="23" fillId="2" borderId="0" xfId="0" applyFont="1" applyFill="1"/>
    <xf numFmtId="5" fontId="0" fillId="5" borderId="0" xfId="3" applyNumberFormat="1" applyFont="1" applyFill="1" applyBorder="1" applyAlignment="1">
      <alignment horizontal="center" vertical="center"/>
    </xf>
    <xf numFmtId="166" fontId="20" fillId="5" borderId="11" xfId="3" applyNumberFormat="1" applyFont="1" applyFill="1" applyBorder="1" applyAlignment="1">
      <alignment horizontal="center" vertical="center"/>
    </xf>
    <xf numFmtId="0" fontId="20" fillId="5" borderId="11" xfId="3" applyNumberFormat="1" applyFont="1" applyFill="1" applyBorder="1" applyAlignment="1">
      <alignment horizontal="center" vertical="center"/>
    </xf>
    <xf numFmtId="0" fontId="18" fillId="3" borderId="12" xfId="0" applyFont="1" applyFill="1" applyBorder="1" applyAlignment="1">
      <alignment horizontal="center" vertical="center" wrapText="1"/>
    </xf>
    <xf numFmtId="0" fontId="23" fillId="0" borderId="10" xfId="0" applyFont="1" applyBorder="1" applyAlignment="1">
      <alignment horizontal="left" vertical="center"/>
    </xf>
    <xf numFmtId="0" fontId="20" fillId="16" borderId="11" xfId="0" applyFont="1" applyFill="1" applyBorder="1" applyAlignment="1">
      <alignment horizontal="center" vertical="center"/>
    </xf>
    <xf numFmtId="0" fontId="20" fillId="5" borderId="11" xfId="0" applyFont="1" applyFill="1" applyBorder="1" applyAlignment="1">
      <alignment horizontal="center" vertical="center" wrapText="1"/>
    </xf>
    <xf numFmtId="166" fontId="45" fillId="5" borderId="11" xfId="3" applyNumberFormat="1" applyFont="1" applyFill="1" applyBorder="1" applyAlignment="1">
      <alignment horizontal="center" vertical="center"/>
    </xf>
    <xf numFmtId="0" fontId="45" fillId="5" borderId="11" xfId="3" applyNumberFormat="1" applyFont="1" applyFill="1" applyBorder="1" applyAlignment="1">
      <alignment horizontal="center" vertical="center"/>
    </xf>
    <xf numFmtId="0" fontId="17" fillId="0" borderId="11" xfId="0" applyFont="1" applyBorder="1" applyAlignment="1">
      <alignment horizontal="center" vertical="center"/>
    </xf>
    <xf numFmtId="166" fontId="46" fillId="5" borderId="11" xfId="0" applyNumberFormat="1" applyFont="1" applyFill="1" applyBorder="1" applyAlignment="1">
      <alignment horizontal="center" vertical="center" wrapText="1"/>
    </xf>
    <xf numFmtId="166" fontId="17" fillId="5" borderId="11" xfId="0" applyNumberFormat="1" applyFont="1" applyFill="1" applyBorder="1" applyAlignment="1" applyProtection="1">
      <alignment horizontal="center" vertical="center" wrapText="1"/>
      <protection hidden="1"/>
    </xf>
    <xf numFmtId="166" fontId="17" fillId="0" borderId="11" xfId="0" applyNumberFormat="1" applyFont="1" applyBorder="1" applyAlignment="1" applyProtection="1">
      <alignment horizontal="center" vertical="center"/>
      <protection hidden="1"/>
    </xf>
    <xf numFmtId="9" fontId="46" fillId="5" borderId="11" xfId="4" applyFont="1" applyFill="1" applyBorder="1" applyAlignment="1">
      <alignment horizontal="center" vertical="center" wrapText="1"/>
    </xf>
    <xf numFmtId="166" fontId="47" fillId="5" borderId="11" xfId="0" applyNumberFormat="1" applyFont="1" applyFill="1" applyBorder="1" applyAlignment="1" applyProtection="1">
      <alignment horizontal="center" vertical="center" wrapText="1"/>
      <protection hidden="1"/>
    </xf>
    <xf numFmtId="166" fontId="0" fillId="5" borderId="11" xfId="0" applyNumberFormat="1" applyFill="1" applyBorder="1" applyAlignment="1">
      <alignment horizontal="center" vertical="center"/>
    </xf>
    <xf numFmtId="0" fontId="26" fillId="5" borderId="11" xfId="0" applyFont="1" applyFill="1" applyBorder="1" applyAlignment="1" applyProtection="1">
      <alignment horizontal="center" vertical="center" wrapText="1"/>
      <protection hidden="1"/>
    </xf>
    <xf numFmtId="0" fontId="0" fillId="5" borderId="11" xfId="0" applyFill="1" applyBorder="1" applyAlignment="1" applyProtection="1">
      <alignment horizontal="center" vertical="center" wrapText="1"/>
      <protection hidden="1"/>
    </xf>
    <xf numFmtId="166" fontId="2" fillId="5" borderId="11" xfId="0" applyNumberFormat="1" applyFont="1" applyFill="1" applyBorder="1" applyAlignment="1">
      <alignment horizontal="center" vertical="center" wrapText="1"/>
    </xf>
    <xf numFmtId="166" fontId="0" fillId="5" borderId="11" xfId="0" applyNumberFormat="1" applyFill="1" applyBorder="1" applyAlignment="1" applyProtection="1">
      <alignment horizontal="center" vertical="center" wrapText="1"/>
      <protection hidden="1"/>
    </xf>
    <xf numFmtId="9" fontId="46" fillId="5" borderId="0" xfId="4" applyFont="1" applyFill="1" applyBorder="1" applyAlignment="1">
      <alignment horizontal="center" vertical="center" wrapText="1"/>
    </xf>
    <xf numFmtId="2" fontId="0" fillId="5" borderId="11" xfId="0" applyNumberFormat="1" applyFill="1" applyBorder="1" applyAlignment="1">
      <alignment horizontal="center" vertical="center"/>
    </xf>
    <xf numFmtId="1" fontId="23" fillId="5" borderId="11" xfId="0" applyNumberFormat="1" applyFont="1" applyFill="1" applyBorder="1" applyAlignment="1" applyProtection="1">
      <alignment horizontal="center" vertical="center" wrapText="1"/>
      <protection hidden="1"/>
    </xf>
    <xf numFmtId="9" fontId="48" fillId="5" borderId="11" xfId="4" applyFont="1" applyFill="1" applyBorder="1" applyAlignment="1" applyProtection="1">
      <alignment horizontal="center" vertical="center" wrapText="1"/>
      <protection hidden="1"/>
    </xf>
    <xf numFmtId="0" fontId="26" fillId="12" borderId="11" xfId="0" applyFont="1" applyFill="1" applyBorder="1" applyAlignment="1">
      <alignment horizontal="center" vertical="center"/>
    </xf>
    <xf numFmtId="166" fontId="26" fillId="12" borderId="11" xfId="0" applyNumberFormat="1" applyFont="1" applyFill="1" applyBorder="1" applyAlignment="1" applyProtection="1">
      <alignment horizontal="center" vertical="center" wrapText="1"/>
      <protection hidden="1"/>
    </xf>
    <xf numFmtId="9" fontId="26" fillId="12" borderId="11" xfId="4" applyFont="1" applyFill="1" applyBorder="1" applyAlignment="1" applyProtection="1">
      <alignment horizontal="center" vertical="center" wrapText="1"/>
      <protection hidden="1"/>
    </xf>
    <xf numFmtId="0" fontId="18" fillId="12" borderId="12" xfId="0" applyFont="1" applyFill="1" applyBorder="1" applyAlignment="1">
      <alignment horizontal="center" vertical="center" wrapText="1"/>
    </xf>
    <xf numFmtId="166" fontId="42" fillId="12" borderId="11" xfId="4" applyNumberFormat="1" applyFont="1" applyFill="1" applyBorder="1" applyAlignment="1" applyProtection="1">
      <alignment horizontal="center" vertical="center" wrapText="1"/>
      <protection hidden="1"/>
    </xf>
    <xf numFmtId="9" fontId="42" fillId="12" borderId="11" xfId="4" applyFont="1" applyFill="1" applyBorder="1" applyAlignment="1" applyProtection="1">
      <alignment horizontal="center" vertical="center" wrapText="1"/>
      <protection hidden="1"/>
    </xf>
    <xf numFmtId="1" fontId="32" fillId="12" borderId="11" xfId="4" applyNumberFormat="1" applyFont="1" applyFill="1" applyBorder="1" applyAlignment="1" applyProtection="1">
      <alignment horizontal="center" vertical="center" wrapText="1"/>
      <protection hidden="1"/>
    </xf>
    <xf numFmtId="1" fontId="32" fillId="0" borderId="11" xfId="4" applyNumberFormat="1" applyFont="1" applyFill="1" applyBorder="1" applyAlignment="1" applyProtection="1">
      <alignment horizontal="center" vertical="center" wrapText="1"/>
      <protection hidden="1"/>
    </xf>
    <xf numFmtId="0" fontId="5" fillId="0" borderId="11" xfId="0" applyFont="1" applyBorder="1" applyAlignment="1">
      <alignment horizontal="center" vertical="center" wrapText="1"/>
    </xf>
    <xf numFmtId="0" fontId="32" fillId="12" borderId="11" xfId="0" applyFont="1" applyFill="1" applyBorder="1" applyAlignment="1" applyProtection="1">
      <alignment horizontal="left" vertical="center" wrapText="1" indent="2"/>
      <protection hidden="1"/>
    </xf>
    <xf numFmtId="0" fontId="32" fillId="0" borderId="11" xfId="0" applyFont="1" applyBorder="1" applyAlignment="1" applyProtection="1">
      <alignment horizontal="left" vertical="center" wrapText="1" indent="2"/>
      <protection hidden="1"/>
    </xf>
    <xf numFmtId="166" fontId="0" fillId="3" borderId="11" xfId="0" applyNumberFormat="1" applyFill="1" applyBorder="1" applyAlignment="1">
      <alignment horizontal="center" vertical="center" wrapText="1"/>
    </xf>
    <xf numFmtId="0" fontId="0" fillId="5" borderId="12" xfId="0" applyFill="1" applyBorder="1" applyAlignment="1">
      <alignment horizontal="center" vertical="center"/>
    </xf>
    <xf numFmtId="166" fontId="24" fillId="3" borderId="11" xfId="0" applyNumberFormat="1" applyFont="1" applyFill="1" applyBorder="1" applyAlignment="1">
      <alignment horizontal="center" vertical="center" wrapText="1"/>
    </xf>
    <xf numFmtId="0" fontId="24" fillId="3" borderId="11" xfId="0" applyFont="1" applyFill="1" applyBorder="1" applyAlignment="1">
      <alignment horizontal="center" vertical="center" wrapText="1"/>
    </xf>
    <xf numFmtId="0" fontId="26" fillId="3" borderId="11" xfId="0" applyFont="1" applyFill="1" applyBorder="1" applyAlignment="1" applyProtection="1">
      <alignment horizontal="center" vertical="center" wrapText="1"/>
      <protection hidden="1"/>
    </xf>
    <xf numFmtId="0" fontId="18" fillId="5" borderId="5" xfId="0" applyFont="1" applyFill="1" applyBorder="1" applyAlignment="1">
      <alignment horizontal="center" vertical="center" wrapText="1"/>
    </xf>
    <xf numFmtId="0" fontId="0" fillId="5" borderId="0" xfId="0" applyFill="1" applyAlignment="1">
      <alignment horizontal="center" vertical="center"/>
    </xf>
    <xf numFmtId="5" fontId="0" fillId="0" borderId="13" xfId="3" applyNumberFormat="1" applyFont="1" applyBorder="1" applyAlignment="1">
      <alignment horizontal="center" vertical="center"/>
    </xf>
    <xf numFmtId="1" fontId="42" fillId="5" borderId="0" xfId="0" applyNumberFormat="1" applyFont="1" applyFill="1" applyAlignment="1">
      <alignment horizontal="center" vertical="center"/>
    </xf>
    <xf numFmtId="0" fontId="2" fillId="5" borderId="0" xfId="0" applyFont="1" applyFill="1" applyAlignment="1" applyProtection="1">
      <alignment vertical="center"/>
      <protection hidden="1"/>
    </xf>
    <xf numFmtId="0" fontId="10" fillId="5" borderId="6" xfId="0" applyFont="1" applyFill="1" applyBorder="1" applyAlignment="1">
      <alignment horizontal="left" indent="1"/>
    </xf>
    <xf numFmtId="49" fontId="10" fillId="5" borderId="7" xfId="0" applyNumberFormat="1" applyFont="1" applyFill="1" applyBorder="1" applyAlignment="1">
      <alignment horizontal="left" indent="1"/>
    </xf>
    <xf numFmtId="0" fontId="2" fillId="2" borderId="0" xfId="0" applyFont="1" applyFill="1" applyAlignment="1">
      <alignment horizontal="left"/>
    </xf>
    <xf numFmtId="0" fontId="0" fillId="2" borderId="0" xfId="0" applyFill="1" applyAlignment="1">
      <alignment horizontal="left"/>
    </xf>
    <xf numFmtId="0" fontId="0" fillId="0" borderId="0" xfId="0" applyAlignment="1">
      <alignment horizontal="left"/>
    </xf>
    <xf numFmtId="0" fontId="9" fillId="5" borderId="4" xfId="0" applyFont="1" applyFill="1" applyBorder="1" applyAlignment="1">
      <alignment horizontal="left" vertical="center" indent="3"/>
    </xf>
    <xf numFmtId="0" fontId="2" fillId="5" borderId="6" xfId="0" applyFont="1" applyFill="1" applyBorder="1" applyAlignment="1">
      <alignment vertical="center" wrapText="1"/>
    </xf>
    <xf numFmtId="0" fontId="2" fillId="5" borderId="7" xfId="0" applyFont="1" applyFill="1" applyBorder="1" applyAlignment="1">
      <alignment vertical="center" wrapText="1"/>
    </xf>
    <xf numFmtId="0" fontId="2" fillId="5" borderId="8" xfId="0" applyFont="1" applyFill="1" applyBorder="1" applyAlignment="1">
      <alignment vertical="center" wrapText="1"/>
    </xf>
    <xf numFmtId="0" fontId="5" fillId="7" borderId="11" xfId="0" applyFont="1" applyFill="1" applyBorder="1" applyAlignment="1" applyProtection="1">
      <alignment horizontal="center" vertical="center" wrapText="1"/>
      <protection locked="0"/>
    </xf>
    <xf numFmtId="49" fontId="5" fillId="10" borderId="11" xfId="0" applyNumberFormat="1" applyFont="1" applyFill="1" applyBorder="1" applyAlignment="1" applyProtection="1">
      <alignment horizontal="center" vertical="center" wrapText="1"/>
      <protection locked="0"/>
    </xf>
    <xf numFmtId="0" fontId="5" fillId="10" borderId="11" xfId="0" applyFont="1" applyFill="1" applyBorder="1" applyAlignment="1" applyProtection="1">
      <alignment horizontal="center" vertical="center" wrapText="1"/>
      <protection locked="0"/>
    </xf>
    <xf numFmtId="49" fontId="5" fillId="10" borderId="12" xfId="0" applyNumberFormat="1" applyFont="1" applyFill="1" applyBorder="1" applyAlignment="1" applyProtection="1">
      <alignment horizontal="center" vertical="center" wrapText="1"/>
      <protection locked="0"/>
    </xf>
    <xf numFmtId="49" fontId="5" fillId="7" borderId="11" xfId="1" applyNumberFormat="1" applyFont="1" applyFill="1" applyBorder="1" applyAlignment="1" applyProtection="1">
      <alignment horizontal="center" vertical="center" wrapText="1"/>
      <protection locked="0"/>
    </xf>
    <xf numFmtId="1" fontId="5" fillId="7" borderId="11" xfId="1" applyNumberFormat="1" applyFont="1" applyFill="1" applyBorder="1" applyAlignment="1" applyProtection="1">
      <alignment horizontal="center" vertical="center" wrapText="1"/>
      <protection locked="0"/>
    </xf>
    <xf numFmtId="164" fontId="5" fillId="7" borderId="11" xfId="1" applyNumberFormat="1" applyFont="1" applyFill="1" applyBorder="1" applyAlignment="1" applyProtection="1">
      <alignment horizontal="center" vertical="center" wrapText="1"/>
      <protection locked="0"/>
    </xf>
    <xf numFmtId="0" fontId="5" fillId="7" borderId="12" xfId="0" applyFont="1" applyFill="1" applyBorder="1" applyAlignment="1" applyProtection="1">
      <alignment horizontal="center" vertical="center" wrapText="1"/>
      <protection locked="0"/>
    </xf>
    <xf numFmtId="0" fontId="5" fillId="10" borderId="12" xfId="0" applyFont="1" applyFill="1" applyBorder="1" applyAlignment="1" applyProtection="1">
      <alignment horizontal="center" vertical="center" wrapText="1"/>
      <protection locked="0"/>
    </xf>
    <xf numFmtId="164" fontId="5" fillId="7" borderId="12" xfId="1" applyNumberFormat="1" applyFont="1" applyFill="1" applyBorder="1" applyAlignment="1" applyProtection="1">
      <alignment horizontal="center" vertical="center" wrapText="1"/>
      <protection locked="0"/>
    </xf>
    <xf numFmtId="1" fontId="5" fillId="7" borderId="12" xfId="1" applyNumberFormat="1" applyFont="1" applyFill="1" applyBorder="1" applyAlignment="1" applyProtection="1">
      <alignment horizontal="center" vertical="center" wrapText="1"/>
      <protection locked="0"/>
    </xf>
    <xf numFmtId="0" fontId="2" fillId="5" borderId="6" xfId="0" applyFont="1" applyFill="1" applyBorder="1" applyAlignment="1">
      <alignment horizontal="left" vertical="center" wrapText="1" indent="3"/>
    </xf>
    <xf numFmtId="0" fontId="2" fillId="5" borderId="7" xfId="0" applyFont="1" applyFill="1" applyBorder="1" applyAlignment="1">
      <alignment horizontal="left" vertical="center" wrapText="1" indent="3"/>
    </xf>
    <xf numFmtId="0" fontId="2" fillId="5" borderId="8" xfId="0" applyFont="1" applyFill="1" applyBorder="1" applyAlignment="1">
      <alignment horizontal="left" vertical="center" wrapText="1" indent="3"/>
    </xf>
    <xf numFmtId="0" fontId="0" fillId="5" borderId="0" xfId="0" applyFill="1" applyAlignment="1">
      <alignment wrapText="1"/>
    </xf>
    <xf numFmtId="0" fontId="23" fillId="5" borderId="0" xfId="0" applyFont="1" applyFill="1"/>
    <xf numFmtId="0" fontId="48" fillId="5" borderId="16" xfId="0" applyFont="1" applyFill="1" applyBorder="1" applyAlignment="1" applyProtection="1">
      <alignment horizontal="right" vertical="center"/>
      <protection hidden="1"/>
    </xf>
    <xf numFmtId="0" fontId="57" fillId="5" borderId="4" xfId="0" applyFont="1" applyFill="1" applyBorder="1" applyAlignment="1" applyProtection="1">
      <alignment vertical="center"/>
      <protection hidden="1"/>
    </xf>
    <xf numFmtId="0" fontId="56" fillId="5" borderId="0" xfId="0" applyFont="1" applyFill="1" applyAlignment="1" applyProtection="1">
      <alignment vertical="center"/>
      <protection hidden="1"/>
    </xf>
    <xf numFmtId="0" fontId="54" fillId="5" borderId="0" xfId="0" applyFont="1" applyFill="1" applyAlignment="1" applyProtection="1">
      <alignment vertical="center"/>
      <protection hidden="1"/>
    </xf>
    <xf numFmtId="0" fontId="54" fillId="5" borderId="5" xfId="0" applyFont="1" applyFill="1" applyBorder="1" applyAlignment="1" applyProtection="1">
      <alignment vertical="center"/>
      <protection hidden="1"/>
    </xf>
    <xf numFmtId="0" fontId="54" fillId="5" borderId="0" xfId="0" applyFont="1" applyFill="1" applyAlignment="1" applyProtection="1">
      <alignment vertical="center" wrapText="1"/>
      <protection hidden="1"/>
    </xf>
    <xf numFmtId="0" fontId="60" fillId="5" borderId="0" xfId="0" applyFont="1" applyFill="1" applyAlignment="1" applyProtection="1">
      <alignment vertical="center"/>
      <protection hidden="1"/>
    </xf>
    <xf numFmtId="0" fontId="54" fillId="5" borderId="4" xfId="0" applyFont="1" applyFill="1" applyBorder="1" applyAlignment="1" applyProtection="1">
      <alignment vertical="center"/>
      <protection hidden="1"/>
    </xf>
    <xf numFmtId="0" fontId="62" fillId="5" borderId="0" xfId="0" applyFont="1" applyFill="1" applyAlignment="1" applyProtection="1">
      <alignment vertical="center" wrapText="1"/>
      <protection hidden="1"/>
    </xf>
    <xf numFmtId="0" fontId="54" fillId="5" borderId="6" xfId="0" applyFont="1" applyFill="1" applyBorder="1" applyAlignment="1" applyProtection="1">
      <alignment vertical="center"/>
      <protection hidden="1"/>
    </xf>
    <xf numFmtId="0" fontId="61" fillId="5" borderId="7" xfId="0" applyFont="1" applyFill="1" applyBorder="1" applyAlignment="1" applyProtection="1">
      <alignment vertical="center"/>
      <protection hidden="1"/>
    </xf>
    <xf numFmtId="0" fontId="60" fillId="5" borderId="7" xfId="0" applyFont="1" applyFill="1" applyBorder="1" applyAlignment="1" applyProtection="1">
      <alignment vertical="center"/>
      <protection hidden="1"/>
    </xf>
    <xf numFmtId="0" fontId="62" fillId="5" borderId="7" xfId="0" applyFont="1" applyFill="1" applyBorder="1" applyAlignment="1" applyProtection="1">
      <alignment horizontal="left" vertical="center"/>
      <protection hidden="1"/>
    </xf>
    <xf numFmtId="0" fontId="54" fillId="5" borderId="7" xfId="0" applyFont="1" applyFill="1" applyBorder="1" applyAlignment="1" applyProtection="1">
      <alignment vertical="center"/>
      <protection hidden="1"/>
    </xf>
    <xf numFmtId="0" fontId="54" fillId="5" borderId="8" xfId="0" applyFont="1" applyFill="1" applyBorder="1" applyAlignment="1" applyProtection="1">
      <alignment vertical="center"/>
      <protection hidden="1"/>
    </xf>
    <xf numFmtId="0" fontId="17" fillId="5" borderId="0" xfId="0" applyFont="1" applyFill="1" applyAlignment="1">
      <alignment horizontal="left" vertical="center"/>
    </xf>
    <xf numFmtId="0" fontId="17" fillId="5" borderId="17" xfId="0" applyFont="1" applyFill="1" applyBorder="1" applyAlignment="1">
      <alignment horizontal="left" vertical="center"/>
    </xf>
    <xf numFmtId="0" fontId="48" fillId="5" borderId="5" xfId="0" applyFont="1" applyFill="1" applyBorder="1"/>
    <xf numFmtId="0" fontId="64" fillId="5" borderId="5" xfId="0" applyFont="1" applyFill="1" applyBorder="1" applyAlignment="1">
      <alignment horizontal="left" vertical="center"/>
    </xf>
    <xf numFmtId="0" fontId="17" fillId="5" borderId="0" xfId="0" applyFont="1" applyFill="1"/>
    <xf numFmtId="0" fontId="17" fillId="5" borderId="7" xfId="0" applyFont="1" applyFill="1" applyBorder="1" applyAlignment="1">
      <alignment horizontal="left" vertical="center"/>
    </xf>
    <xf numFmtId="0" fontId="17" fillId="5" borderId="7" xfId="0" applyFont="1" applyFill="1" applyBorder="1"/>
    <xf numFmtId="0" fontId="23" fillId="5" borderId="7" xfId="0" applyFont="1" applyFill="1" applyBorder="1"/>
    <xf numFmtId="0" fontId="0" fillId="18" borderId="20" xfId="0" applyFill="1" applyBorder="1" applyAlignment="1">
      <alignment horizontal="left" vertical="center" indent="1"/>
    </xf>
    <xf numFmtId="0" fontId="0" fillId="18" borderId="21" xfId="0" applyFill="1" applyBorder="1" applyAlignment="1">
      <alignment horizontal="left" vertical="center" indent="1"/>
    </xf>
    <xf numFmtId="0" fontId="0" fillId="18" borderId="22" xfId="0" applyFill="1" applyBorder="1" applyAlignment="1">
      <alignment horizontal="left" vertical="center" indent="1"/>
    </xf>
    <xf numFmtId="0" fontId="54" fillId="2" borderId="0" xfId="0" applyFont="1" applyFill="1" applyAlignment="1" applyProtection="1">
      <alignment vertical="center"/>
      <protection hidden="1"/>
    </xf>
    <xf numFmtId="0" fontId="54" fillId="2" borderId="0" xfId="0" applyFont="1" applyFill="1" applyAlignment="1" applyProtection="1">
      <alignment vertical="center" wrapText="1"/>
      <protection hidden="1"/>
    </xf>
    <xf numFmtId="0" fontId="56" fillId="2" borderId="0" xfId="0" applyFont="1" applyFill="1" applyAlignment="1" applyProtection="1">
      <alignment vertical="center"/>
      <protection hidden="1"/>
    </xf>
    <xf numFmtId="0" fontId="48" fillId="5" borderId="0" xfId="0" applyFont="1" applyFill="1" applyAlignment="1" applyProtection="1">
      <alignment horizontal="left" vertical="center" wrapText="1" indent="2"/>
      <protection hidden="1"/>
    </xf>
    <xf numFmtId="0" fontId="60" fillId="2" borderId="0" xfId="0" applyFont="1" applyFill="1" applyAlignment="1" applyProtection="1">
      <alignment vertical="center"/>
      <protection hidden="1"/>
    </xf>
    <xf numFmtId="0" fontId="0" fillId="2" borderId="0" xfId="0" applyFill="1" applyAlignment="1">
      <alignment wrapText="1"/>
    </xf>
    <xf numFmtId="0" fontId="17" fillId="2" borderId="0" xfId="0" applyFont="1" applyFill="1" applyAlignment="1">
      <alignment vertical="center"/>
    </xf>
    <xf numFmtId="0" fontId="17" fillId="2" borderId="0" xfId="0" applyFont="1" applyFill="1" applyAlignment="1">
      <alignment vertical="center" wrapText="1"/>
    </xf>
    <xf numFmtId="0" fontId="0" fillId="5" borderId="0" xfId="0" applyFill="1" applyAlignment="1">
      <alignment horizontal="left" vertical="center" indent="2"/>
    </xf>
    <xf numFmtId="0" fontId="54" fillId="5" borderId="5" xfId="0" applyFont="1" applyFill="1" applyBorder="1" applyAlignment="1" applyProtection="1">
      <alignment horizontal="left" vertical="center" indent="2"/>
      <protection hidden="1"/>
    </xf>
    <xf numFmtId="0" fontId="0" fillId="0" borderId="0" xfId="0" applyAlignment="1">
      <alignment horizontal="left" vertical="center" indent="2"/>
    </xf>
    <xf numFmtId="0" fontId="0" fillId="5" borderId="0" xfId="0" applyFill="1" applyAlignment="1">
      <alignment horizontal="left" vertical="center"/>
    </xf>
    <xf numFmtId="0" fontId="24" fillId="5" borderId="0" xfId="0" applyFont="1" applyFill="1" applyAlignment="1">
      <alignment horizontal="left" vertical="center"/>
    </xf>
    <xf numFmtId="0" fontId="64" fillId="5" borderId="0" xfId="0" applyFont="1" applyFill="1" applyAlignment="1">
      <alignment horizontal="left" vertical="center"/>
    </xf>
    <xf numFmtId="0" fontId="60" fillId="5" borderId="0" xfId="0" applyFont="1" applyFill="1" applyAlignment="1">
      <alignment horizontal="left" vertical="center"/>
    </xf>
    <xf numFmtId="0" fontId="37" fillId="5" borderId="0" xfId="0" applyFont="1" applyFill="1"/>
    <xf numFmtId="0" fontId="48" fillId="5" borderId="0" xfId="0" applyFont="1" applyFill="1"/>
    <xf numFmtId="0" fontId="60" fillId="5" borderId="0" xfId="0" applyFont="1" applyFill="1" applyAlignment="1">
      <alignment vertical="center"/>
    </xf>
    <xf numFmtId="0" fontId="47" fillId="5" borderId="0" xfId="0" applyFont="1" applyFill="1" applyAlignment="1">
      <alignment horizontal="left" vertical="center"/>
    </xf>
    <xf numFmtId="0" fontId="17" fillId="5" borderId="0" xfId="0" applyFont="1" applyFill="1" applyAlignment="1">
      <alignment vertical="top" wrapText="1"/>
    </xf>
    <xf numFmtId="0" fontId="65" fillId="5" borderId="0" xfId="0" applyFont="1" applyFill="1" applyAlignment="1">
      <alignment horizontal="left" vertical="center" wrapText="1"/>
    </xf>
    <xf numFmtId="0" fontId="47" fillId="5" borderId="0" xfId="0" applyFont="1" applyFill="1"/>
    <xf numFmtId="0" fontId="48" fillId="5" borderId="42" xfId="0" applyFont="1" applyFill="1" applyBorder="1" applyAlignment="1" applyProtection="1">
      <alignment horizontal="right" vertical="center"/>
      <protection hidden="1"/>
    </xf>
    <xf numFmtId="0" fontId="17" fillId="12" borderId="0" xfId="0" applyFont="1" applyFill="1" applyAlignment="1">
      <alignment horizontal="left" vertical="center"/>
    </xf>
    <xf numFmtId="0" fontId="17" fillId="12" borderId="5" xfId="0" applyFont="1" applyFill="1" applyBorder="1" applyAlignment="1">
      <alignment horizontal="left" vertical="center"/>
    </xf>
    <xf numFmtId="0" fontId="0" fillId="12" borderId="0" xfId="0" applyFill="1"/>
    <xf numFmtId="0" fontId="0" fillId="12" borderId="5" xfId="0" applyFill="1" applyBorder="1"/>
    <xf numFmtId="0" fontId="47" fillId="12" borderId="0" xfId="0" applyFont="1" applyFill="1" applyAlignment="1">
      <alignment vertical="center"/>
    </xf>
    <xf numFmtId="0" fontId="23" fillId="12" borderId="0" xfId="0" applyFont="1" applyFill="1"/>
    <xf numFmtId="0" fontId="17" fillId="12" borderId="0" xfId="0" applyFont="1" applyFill="1"/>
    <xf numFmtId="0" fontId="0" fillId="5" borderId="0" xfId="0" applyFill="1" applyAlignment="1">
      <alignment horizontal="left" vertical="center" wrapText="1"/>
    </xf>
    <xf numFmtId="0" fontId="0" fillId="5" borderId="5" xfId="0" applyFill="1" applyBorder="1" applyAlignment="1">
      <alignment horizontal="left" vertical="center" wrapText="1"/>
    </xf>
    <xf numFmtId="0" fontId="47" fillId="12" borderId="4" xfId="0" applyFont="1" applyFill="1" applyBorder="1" applyAlignment="1">
      <alignment vertical="center"/>
    </xf>
    <xf numFmtId="0" fontId="24" fillId="19" borderId="11" xfId="0" applyFont="1" applyFill="1" applyBorder="1" applyAlignment="1">
      <alignment horizontal="center" vertical="center"/>
    </xf>
    <xf numFmtId="0" fontId="24" fillId="21" borderId="11" xfId="0" applyFont="1" applyFill="1" applyBorder="1" applyAlignment="1">
      <alignment horizontal="center" vertical="center"/>
    </xf>
    <xf numFmtId="0" fontId="24" fillId="23" borderId="11" xfId="0" applyFont="1" applyFill="1" applyBorder="1" applyAlignment="1">
      <alignment horizontal="center" vertical="center"/>
    </xf>
    <xf numFmtId="0" fontId="24" fillId="25" borderId="11" xfId="0" applyFont="1" applyFill="1" applyBorder="1" applyAlignment="1">
      <alignment horizontal="center" vertical="center"/>
    </xf>
    <xf numFmtId="0" fontId="24" fillId="27" borderId="11" xfId="0" applyFont="1" applyFill="1" applyBorder="1" applyAlignment="1">
      <alignment horizontal="center" vertical="center"/>
    </xf>
    <xf numFmtId="0" fontId="24" fillId="16" borderId="11" xfId="0" applyFont="1" applyFill="1" applyBorder="1" applyAlignment="1">
      <alignment horizontal="center" vertical="center" wrapText="1"/>
    </xf>
    <xf numFmtId="0" fontId="9" fillId="5" borderId="0" xfId="0" applyFont="1" applyFill="1" applyAlignment="1">
      <alignment horizontal="left" vertical="center" indent="3"/>
    </xf>
    <xf numFmtId="0" fontId="25" fillId="2" borderId="0" xfId="0" applyFont="1" applyFill="1" applyAlignment="1">
      <alignment vertical="center" wrapText="1"/>
    </xf>
    <xf numFmtId="0" fontId="5" fillId="2" borderId="0" xfId="0" applyFont="1" applyFill="1" applyAlignment="1" applyProtection="1">
      <alignment vertical="center" wrapText="1"/>
      <protection locked="0"/>
    </xf>
    <xf numFmtId="0" fontId="2" fillId="5" borderId="4" xfId="0" applyFont="1" applyFill="1" applyBorder="1" applyAlignment="1">
      <alignment horizontal="right" vertical="center" wrapText="1" indent="1"/>
    </xf>
    <xf numFmtId="0" fontId="2" fillId="6" borderId="11" xfId="0" applyFont="1" applyFill="1" applyBorder="1" applyAlignment="1" applyProtection="1">
      <alignment horizontal="center" vertical="center"/>
      <protection locked="0"/>
    </xf>
    <xf numFmtId="0" fontId="5" fillId="29" borderId="11" xfId="0" applyFont="1" applyFill="1" applyBorder="1" applyAlignment="1" applyProtection="1">
      <alignment horizontal="center" vertical="center" wrapText="1"/>
      <protection locked="0"/>
    </xf>
    <xf numFmtId="0" fontId="23" fillId="0" borderId="12" xfId="0" applyFont="1" applyBorder="1" applyAlignment="1">
      <alignment horizontal="left" vertical="center"/>
    </xf>
    <xf numFmtId="3" fontId="0" fillId="5" borderId="11" xfId="0" applyNumberFormat="1" applyFill="1" applyBorder="1" applyAlignment="1">
      <alignment horizontal="center" vertical="center"/>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1" fontId="5" fillId="6" borderId="11" xfId="0" applyNumberFormat="1" applyFont="1" applyFill="1" applyBorder="1" applyAlignment="1" applyProtection="1">
      <alignment horizontal="center" vertical="center" wrapText="1"/>
      <protection locked="0"/>
    </xf>
    <xf numFmtId="1" fontId="5" fillId="6" borderId="12" xfId="0" applyNumberFormat="1" applyFont="1" applyFill="1" applyBorder="1" applyAlignment="1" applyProtection="1">
      <alignment horizontal="center" vertical="center" wrapText="1"/>
      <protection locked="0"/>
    </xf>
    <xf numFmtId="49" fontId="5" fillId="14" borderId="11" xfId="0" applyNumberFormat="1" applyFont="1" applyFill="1" applyBorder="1" applyAlignment="1" applyProtection="1">
      <alignment horizontal="center" vertical="center" wrapText="1"/>
      <protection locked="0"/>
    </xf>
    <xf numFmtId="49" fontId="5" fillId="14" borderId="12" xfId="0" applyNumberFormat="1" applyFont="1" applyFill="1" applyBorder="1" applyAlignment="1" applyProtection="1">
      <alignment horizontal="center" vertical="center" wrapText="1"/>
      <protection locked="0"/>
    </xf>
    <xf numFmtId="0" fontId="18" fillId="5" borderId="0" xfId="0" applyFont="1" applyFill="1" applyAlignment="1">
      <alignment vertical="center" wrapText="1"/>
    </xf>
    <xf numFmtId="0" fontId="18" fillId="5" borderId="0" xfId="0" applyFont="1" applyFill="1" applyAlignment="1">
      <alignment horizontal="center" vertical="center" wrapText="1"/>
    </xf>
    <xf numFmtId="0" fontId="42" fillId="5" borderId="0" xfId="0" applyFont="1" applyFill="1" applyAlignment="1">
      <alignment horizontal="center" vertical="center" wrapText="1"/>
    </xf>
    <xf numFmtId="0" fontId="23" fillId="5" borderId="0" xfId="0" applyFont="1" applyFill="1" applyAlignment="1">
      <alignment horizontal="center" vertical="center"/>
    </xf>
    <xf numFmtId="0" fontId="23" fillId="0" borderId="0" xfId="0" applyFont="1" applyAlignment="1">
      <alignment vertical="center"/>
    </xf>
    <xf numFmtId="0" fontId="20" fillId="5" borderId="0" xfId="0" applyFont="1" applyFill="1" applyAlignment="1">
      <alignment horizontal="center" vertical="center"/>
    </xf>
    <xf numFmtId="0" fontId="24" fillId="5" borderId="0" xfId="0" applyFont="1" applyFill="1" applyAlignment="1" applyProtection="1">
      <alignment horizontal="right" vertical="center" wrapText="1" indent="2"/>
      <protection hidden="1"/>
    </xf>
    <xf numFmtId="0" fontId="27" fillId="5" borderId="0" xfId="0" applyFont="1" applyFill="1" applyAlignment="1" applyProtection="1">
      <alignment vertical="center" wrapText="1"/>
      <protection hidden="1"/>
    </xf>
    <xf numFmtId="0" fontId="23" fillId="5" borderId="0" xfId="0" applyFont="1" applyFill="1" applyAlignment="1" applyProtection="1">
      <alignment vertical="center" wrapText="1"/>
      <protection hidden="1"/>
    </xf>
    <xf numFmtId="0" fontId="27" fillId="5" borderId="0" xfId="0" applyFont="1" applyFill="1" applyAlignment="1" applyProtection="1">
      <alignment horizontal="center" vertical="center"/>
      <protection hidden="1"/>
    </xf>
    <xf numFmtId="0" fontId="0" fillId="5" borderId="0" xfId="0" applyFill="1" applyAlignment="1" applyProtection="1">
      <alignment horizontal="right" vertical="center" indent="1"/>
      <protection hidden="1"/>
    </xf>
    <xf numFmtId="166" fontId="23" fillId="5" borderId="0" xfId="0" applyNumberFormat="1" applyFont="1" applyFill="1" applyAlignment="1" applyProtection="1">
      <alignment horizontal="right" vertical="center" wrapText="1" indent="1"/>
      <protection locked="0"/>
    </xf>
    <xf numFmtId="0" fontId="27" fillId="5" borderId="0" xfId="0" applyFont="1" applyFill="1" applyAlignment="1" applyProtection="1">
      <alignment horizontal="right" vertical="center" wrapText="1" indent="1"/>
      <protection hidden="1"/>
    </xf>
    <xf numFmtId="0" fontId="28" fillId="5" borderId="0" xfId="0" applyFont="1" applyFill="1" applyAlignment="1" applyProtection="1">
      <alignment horizontal="left" vertical="center" wrapText="1" indent="1"/>
      <protection locked="0"/>
    </xf>
    <xf numFmtId="0" fontId="29" fillId="5" borderId="0" xfId="0" applyFont="1" applyFill="1" applyAlignment="1" applyProtection="1">
      <alignment horizontal="right"/>
      <protection hidden="1"/>
    </xf>
    <xf numFmtId="165" fontId="23" fillId="5" borderId="0" xfId="0" applyNumberFormat="1" applyFont="1" applyFill="1" applyAlignment="1" applyProtection="1">
      <alignment horizontal="right" vertical="center" wrapText="1" indent="1"/>
      <protection locked="0"/>
    </xf>
    <xf numFmtId="0" fontId="0" fillId="5" borderId="0" xfId="0" applyFill="1" applyAlignment="1" applyProtection="1">
      <alignment vertical="center"/>
      <protection hidden="1"/>
    </xf>
    <xf numFmtId="0" fontId="23" fillId="5" borderId="0" xfId="0" applyFont="1" applyFill="1" applyAlignment="1" applyProtection="1">
      <alignment horizontal="right" vertical="center" wrapText="1" indent="1"/>
      <protection hidden="1"/>
    </xf>
    <xf numFmtId="0" fontId="26" fillId="5" borderId="0" xfId="0" applyFont="1" applyFill="1" applyAlignment="1" applyProtection="1">
      <alignment horizontal="center" vertical="center" wrapText="1"/>
      <protection hidden="1"/>
    </xf>
    <xf numFmtId="0" fontId="24" fillId="5" borderId="0" xfId="0" applyFont="1" applyFill="1" applyAlignment="1" applyProtection="1">
      <alignment horizontal="left" vertical="center" wrapText="1" indent="1"/>
      <protection hidden="1"/>
    </xf>
    <xf numFmtId="0" fontId="32" fillId="0" borderId="0" xfId="0" applyFont="1" applyAlignment="1" applyProtection="1">
      <alignment vertical="center"/>
      <protection hidden="1"/>
    </xf>
    <xf numFmtId="0" fontId="26" fillId="5" borderId="0" xfId="0" applyFont="1" applyFill="1" applyAlignment="1" applyProtection="1">
      <alignment horizontal="right" vertical="center" wrapText="1" indent="1"/>
      <protection hidden="1"/>
    </xf>
    <xf numFmtId="0" fontId="31" fillId="5" borderId="0" xfId="0" applyFont="1" applyFill="1" applyAlignment="1" applyProtection="1">
      <alignment vertical="center"/>
      <protection hidden="1"/>
    </xf>
    <xf numFmtId="0" fontId="17" fillId="5" borderId="0" xfId="0" applyFont="1" applyFill="1" applyAlignment="1">
      <alignment horizontal="center" vertical="center"/>
    </xf>
    <xf numFmtId="166" fontId="17" fillId="5" borderId="0" xfId="0" applyNumberFormat="1" applyFont="1" applyFill="1" applyAlignment="1" applyProtection="1">
      <alignment horizontal="center" vertical="center" wrapText="1"/>
      <protection hidden="1"/>
    </xf>
    <xf numFmtId="166" fontId="47" fillId="5" borderId="0" xfId="0" applyNumberFormat="1" applyFont="1" applyFill="1" applyAlignment="1" applyProtection="1">
      <alignment horizontal="center" vertical="center" wrapText="1"/>
      <protection hidden="1"/>
    </xf>
    <xf numFmtId="0" fontId="35" fillId="5" borderId="0" xfId="0" applyFont="1" applyFill="1" applyAlignment="1" applyProtection="1">
      <alignment horizontal="left" wrapText="1" indent="1"/>
      <protection hidden="1"/>
    </xf>
    <xf numFmtId="0" fontId="23" fillId="5" borderId="0" xfId="0" applyFont="1" applyFill="1" applyAlignment="1" applyProtection="1">
      <alignment horizontal="left" wrapText="1" indent="2"/>
      <protection hidden="1"/>
    </xf>
    <xf numFmtId="0" fontId="37" fillId="5" borderId="0" xfId="0" applyFont="1" applyFill="1" applyAlignment="1" applyProtection="1">
      <alignment horizontal="right" wrapText="1" indent="1"/>
      <protection hidden="1"/>
    </xf>
    <xf numFmtId="0" fontId="23" fillId="5" borderId="0" xfId="0" applyFont="1" applyFill="1" applyAlignment="1" applyProtection="1">
      <alignment vertical="center" wrapText="1"/>
      <protection locked="0"/>
    </xf>
    <xf numFmtId="0" fontId="23" fillId="5" borderId="0" xfId="0" applyFont="1" applyFill="1" applyAlignment="1" applyProtection="1">
      <alignment horizontal="left" vertical="center" wrapText="1" indent="1"/>
      <protection locked="0"/>
    </xf>
    <xf numFmtId="0" fontId="37" fillId="5" borderId="0" xfId="0" applyFont="1" applyFill="1" applyAlignment="1" applyProtection="1">
      <alignment horizontal="left" wrapText="1" indent="2"/>
      <protection hidden="1"/>
    </xf>
    <xf numFmtId="0" fontId="36" fillId="5" borderId="0" xfId="0" applyFont="1" applyFill="1" applyAlignment="1" applyProtection="1">
      <alignment horizontal="right" vertical="center" indent="1"/>
      <protection hidden="1"/>
    </xf>
    <xf numFmtId="0" fontId="0" fillId="5" borderId="0" xfId="0" applyFill="1" applyProtection="1">
      <protection hidden="1"/>
    </xf>
    <xf numFmtId="0" fontId="5" fillId="30" borderId="11" xfId="0" applyFont="1" applyFill="1" applyBorder="1" applyAlignment="1">
      <alignment horizontal="center" vertical="center" wrapText="1"/>
    </xf>
    <xf numFmtId="0" fontId="22" fillId="31" borderId="8" xfId="0" applyFont="1" applyFill="1" applyBorder="1" applyAlignment="1">
      <alignment horizontal="center" vertical="center" wrapText="1"/>
    </xf>
    <xf numFmtId="0" fontId="22" fillId="31" borderId="8" xfId="0" applyFont="1" applyFill="1" applyBorder="1" applyAlignment="1">
      <alignment horizontal="left" vertical="center" wrapText="1"/>
    </xf>
    <xf numFmtId="0" fontId="22" fillId="31" borderId="5" xfId="0" applyFont="1" applyFill="1" applyBorder="1" applyAlignment="1">
      <alignment horizontal="left" vertical="center" wrapText="1"/>
    </xf>
    <xf numFmtId="0" fontId="22" fillId="31" borderId="4" xfId="0" applyFont="1" applyFill="1" applyBorder="1" applyAlignment="1">
      <alignment horizontal="left" vertical="center" wrapText="1"/>
    </xf>
    <xf numFmtId="0" fontId="22" fillId="31" borderId="12" xfId="0" applyFont="1" applyFill="1" applyBorder="1" applyAlignment="1">
      <alignment horizontal="left" vertical="center" wrapText="1"/>
    </xf>
    <xf numFmtId="0" fontId="22" fillId="31" borderId="11" xfId="0" applyFont="1" applyFill="1" applyBorder="1" applyAlignment="1">
      <alignment horizontal="left" vertical="center" wrapText="1"/>
    </xf>
    <xf numFmtId="0" fontId="33" fillId="7" borderId="11" xfId="0" applyFont="1" applyFill="1" applyBorder="1" applyAlignment="1" applyProtection="1">
      <alignment horizontal="center" vertical="center" wrapText="1"/>
      <protection locked="0"/>
    </xf>
    <xf numFmtId="0" fontId="2" fillId="5" borderId="0" xfId="0" applyFont="1" applyFill="1" applyAlignment="1">
      <alignment horizontal="left" indent="2"/>
    </xf>
    <xf numFmtId="0" fontId="25" fillId="5" borderId="5" xfId="0" applyFont="1" applyFill="1" applyBorder="1" applyAlignment="1">
      <alignment vertical="center" wrapText="1"/>
    </xf>
    <xf numFmtId="0" fontId="5" fillId="5" borderId="5" xfId="0" applyFont="1" applyFill="1" applyBorder="1" applyAlignment="1" applyProtection="1">
      <alignment vertical="center" wrapText="1"/>
      <protection locked="0"/>
    </xf>
    <xf numFmtId="0" fontId="5" fillId="7" borderId="11" xfId="1" applyNumberFormat="1" applyFont="1" applyFill="1" applyBorder="1" applyAlignment="1" applyProtection="1">
      <alignment horizontal="center" vertical="center" wrapText="1"/>
      <protection locked="0"/>
    </xf>
    <xf numFmtId="0" fontId="5" fillId="7" borderId="12" xfId="1" applyNumberFormat="1" applyFont="1" applyFill="1" applyBorder="1" applyAlignment="1" applyProtection="1">
      <alignment horizontal="center" vertical="center" wrapText="1"/>
      <protection locked="0"/>
    </xf>
    <xf numFmtId="0" fontId="22" fillId="31" borderId="7" xfId="0" applyFont="1" applyFill="1" applyBorder="1" applyAlignment="1">
      <alignment horizontal="left" vertical="center" wrapText="1"/>
    </xf>
    <xf numFmtId="166" fontId="33" fillId="7" borderId="11" xfId="0" applyNumberFormat="1" applyFont="1" applyFill="1" applyBorder="1" applyAlignment="1" applyProtection="1">
      <alignment horizontal="center" vertical="center" wrapText="1"/>
      <protection locked="0"/>
    </xf>
    <xf numFmtId="0" fontId="49" fillId="5" borderId="0" xfId="5" applyFill="1" applyBorder="1" applyAlignment="1">
      <alignment horizontal="left" vertical="center"/>
    </xf>
    <xf numFmtId="0" fontId="23" fillId="5" borderId="11" xfId="0" applyFont="1" applyFill="1" applyBorder="1" applyAlignment="1">
      <alignment vertical="center"/>
    </xf>
    <xf numFmtId="0" fontId="23" fillId="7" borderId="11" xfId="0" applyFont="1" applyFill="1" applyBorder="1" applyAlignment="1" applyProtection="1">
      <alignment horizontal="left"/>
      <protection locked="0"/>
    </xf>
    <xf numFmtId="0" fontId="23" fillId="7" borderId="11" xfId="0" applyFont="1" applyFill="1" applyBorder="1" applyAlignment="1" applyProtection="1">
      <alignment wrapText="1"/>
      <protection locked="0"/>
    </xf>
    <xf numFmtId="0" fontId="23" fillId="7" borderId="11" xfId="0" applyFont="1" applyFill="1" applyBorder="1" applyProtection="1">
      <protection locked="0"/>
    </xf>
    <xf numFmtId="0" fontId="61" fillId="2" borderId="0" xfId="0" applyFont="1" applyFill="1" applyAlignment="1" applyProtection="1">
      <alignment horizontal="center" vertical="center" wrapText="1"/>
      <protection hidden="1"/>
    </xf>
    <xf numFmtId="0" fontId="61" fillId="2" borderId="0" xfId="0" applyFont="1" applyFill="1" applyAlignment="1" applyProtection="1">
      <alignment vertical="center"/>
      <protection hidden="1"/>
    </xf>
    <xf numFmtId="0" fontId="50" fillId="2" borderId="0" xfId="0" applyFont="1" applyFill="1" applyAlignment="1" applyProtection="1">
      <alignment vertical="center"/>
      <protection hidden="1"/>
    </xf>
    <xf numFmtId="0" fontId="50" fillId="5" borderId="0" xfId="0" applyFont="1" applyFill="1" applyAlignment="1" applyProtection="1">
      <alignment vertical="center" wrapText="1"/>
      <protection hidden="1"/>
    </xf>
    <xf numFmtId="0" fontId="51" fillId="5" borderId="0" xfId="0" applyFont="1" applyFill="1" applyAlignment="1" applyProtection="1">
      <alignment vertical="center"/>
      <protection hidden="1"/>
    </xf>
    <xf numFmtId="0" fontId="52" fillId="5" borderId="0" xfId="0" applyFont="1" applyFill="1" applyAlignment="1" applyProtection="1">
      <alignment horizontal="left" vertical="center" wrapText="1"/>
      <protection hidden="1"/>
    </xf>
    <xf numFmtId="0" fontId="53" fillId="2" borderId="0" xfId="0" applyFont="1" applyFill="1" applyAlignment="1" applyProtection="1">
      <alignment horizontal="center" vertical="center"/>
      <protection hidden="1"/>
    </xf>
    <xf numFmtId="0" fontId="53" fillId="2" borderId="0" xfId="0" applyFont="1" applyFill="1" applyAlignment="1" applyProtection="1">
      <alignment vertical="center"/>
      <protection hidden="1"/>
    </xf>
    <xf numFmtId="0" fontId="55" fillId="2" borderId="0" xfId="0" applyFont="1" applyFill="1" applyAlignment="1" applyProtection="1">
      <alignment vertical="center"/>
      <protection hidden="1"/>
    </xf>
    <xf numFmtId="0" fontId="54" fillId="2" borderId="0" xfId="0" applyFont="1" applyFill="1" applyAlignment="1" applyProtection="1">
      <alignment horizontal="left" vertical="center" indent="2"/>
      <protection hidden="1"/>
    </xf>
    <xf numFmtId="0" fontId="15" fillId="4" borderId="0" xfId="0" applyFont="1" applyFill="1" applyAlignment="1">
      <alignment vertical="center"/>
    </xf>
    <xf numFmtId="0" fontId="15" fillId="4" borderId="0" xfId="0" applyFont="1" applyFill="1" applyAlignment="1">
      <alignment horizontal="left" vertical="center" indent="3"/>
    </xf>
    <xf numFmtId="0" fontId="2" fillId="4" borderId="55" xfId="0" applyFont="1" applyFill="1" applyBorder="1"/>
    <xf numFmtId="0" fontId="2" fillId="4" borderId="56" xfId="0" applyFont="1" applyFill="1" applyBorder="1"/>
    <xf numFmtId="0" fontId="2" fillId="4" borderId="57" xfId="0" applyFont="1" applyFill="1" applyBorder="1"/>
    <xf numFmtId="0" fontId="15" fillId="4" borderId="59" xfId="0" applyFont="1" applyFill="1" applyBorder="1" applyAlignment="1">
      <alignment vertical="center"/>
    </xf>
    <xf numFmtId="0" fontId="15" fillId="4" borderId="59" xfId="0" applyFont="1" applyFill="1" applyBorder="1" applyAlignment="1">
      <alignment horizontal="left" vertical="center" indent="3"/>
    </xf>
    <xf numFmtId="0" fontId="6" fillId="4" borderId="60" xfId="0" applyFont="1" applyFill="1" applyBorder="1" applyAlignment="1">
      <alignment vertical="center"/>
    </xf>
    <xf numFmtId="0" fontId="6" fillId="4" borderId="61" xfId="0" applyFont="1" applyFill="1" applyBorder="1" applyAlignment="1">
      <alignment vertical="center"/>
    </xf>
    <xf numFmtId="0" fontId="6" fillId="4" borderId="62" xfId="0" applyFont="1" applyFill="1" applyBorder="1" applyAlignment="1">
      <alignment vertical="center"/>
    </xf>
    <xf numFmtId="0" fontId="6" fillId="4" borderId="61" xfId="0" applyFont="1" applyFill="1" applyBorder="1" applyAlignment="1">
      <alignment horizontal="center" vertical="center"/>
    </xf>
    <xf numFmtId="0" fontId="0" fillId="4" borderId="55" xfId="0" applyFill="1" applyBorder="1"/>
    <xf numFmtId="0" fontId="0" fillId="4" borderId="56" xfId="0" applyFill="1" applyBorder="1" applyAlignment="1">
      <alignment wrapText="1"/>
    </xf>
    <xf numFmtId="0" fontId="23" fillId="4" borderId="56" xfId="0" applyFont="1" applyFill="1" applyBorder="1"/>
    <xf numFmtId="0" fontId="0" fillId="4" borderId="56" xfId="0" applyFill="1" applyBorder="1"/>
    <xf numFmtId="0" fontId="0" fillId="4" borderId="57" xfId="0" applyFill="1" applyBorder="1"/>
    <xf numFmtId="0" fontId="0" fillId="5" borderId="58" xfId="0" applyFill="1" applyBorder="1"/>
    <xf numFmtId="0" fontId="0" fillId="5" borderId="59" xfId="0" applyFill="1" applyBorder="1"/>
    <xf numFmtId="0" fontId="50" fillId="5" borderId="58" xfId="0" applyFont="1" applyFill="1" applyBorder="1" applyAlignment="1" applyProtection="1">
      <alignment vertical="center"/>
      <protection hidden="1"/>
    </xf>
    <xf numFmtId="0" fontId="52" fillId="5" borderId="59" xfId="0" applyFont="1" applyFill="1" applyBorder="1" applyAlignment="1" applyProtection="1">
      <alignment horizontal="left" vertical="center" wrapText="1"/>
      <protection hidden="1"/>
    </xf>
    <xf numFmtId="0" fontId="0" fillId="24" borderId="9" xfId="0" applyFill="1" applyBorder="1" applyAlignment="1">
      <alignment horizontal="left" vertical="center" indent="1"/>
    </xf>
    <xf numFmtId="0" fontId="0" fillId="24" borderId="15" xfId="0" applyFill="1" applyBorder="1" applyAlignment="1">
      <alignment horizontal="left" vertical="center" indent="1"/>
    </xf>
    <xf numFmtId="0" fontId="0" fillId="24" borderId="10" xfId="0" applyFill="1" applyBorder="1" applyAlignment="1">
      <alignment horizontal="left" vertical="center" indent="1"/>
    </xf>
    <xf numFmtId="0" fontId="0" fillId="26" borderId="9" xfId="0" applyFill="1" applyBorder="1" applyAlignment="1">
      <alignment horizontal="left" vertical="center" indent="1"/>
    </xf>
    <xf numFmtId="0" fontId="0" fillId="26" borderId="15" xfId="0" applyFill="1" applyBorder="1" applyAlignment="1">
      <alignment horizontal="left" vertical="center" indent="1"/>
    </xf>
    <xf numFmtId="0" fontId="0" fillId="26" borderId="10" xfId="0" applyFill="1" applyBorder="1" applyAlignment="1">
      <alignment horizontal="left" vertical="center" indent="1"/>
    </xf>
    <xf numFmtId="0" fontId="48" fillId="28" borderId="9" xfId="0" applyFont="1" applyFill="1" applyBorder="1" applyAlignment="1">
      <alignment horizontal="left" vertical="center" indent="1"/>
    </xf>
    <xf numFmtId="0" fontId="48" fillId="28" borderId="15" xfId="0" applyFont="1" applyFill="1" applyBorder="1" applyAlignment="1">
      <alignment horizontal="left" vertical="center" indent="1"/>
    </xf>
    <xf numFmtId="0" fontId="48" fillId="28" borderId="10" xfId="0" applyFont="1" applyFill="1" applyBorder="1" applyAlignment="1">
      <alignment horizontal="left" vertical="center" indent="1"/>
    </xf>
    <xf numFmtId="0" fontId="0" fillId="20" borderId="9" xfId="0" applyFill="1" applyBorder="1" applyAlignment="1">
      <alignment horizontal="left" vertical="center" indent="1"/>
    </xf>
    <xf numFmtId="0" fontId="0" fillId="20" borderId="15" xfId="0" applyFill="1" applyBorder="1" applyAlignment="1">
      <alignment horizontal="left" vertical="center" indent="1"/>
    </xf>
    <xf numFmtId="0" fontId="0" fillId="20" borderId="10" xfId="0" applyFill="1" applyBorder="1" applyAlignment="1">
      <alignment horizontal="left" vertical="center" indent="1"/>
    </xf>
    <xf numFmtId="0" fontId="0" fillId="22" borderId="9" xfId="0" applyFill="1" applyBorder="1" applyAlignment="1">
      <alignment horizontal="left" vertical="center" indent="1"/>
    </xf>
    <xf numFmtId="0" fontId="0" fillId="22" borderId="15" xfId="0" applyFill="1" applyBorder="1" applyAlignment="1">
      <alignment horizontal="left" vertical="center" indent="1"/>
    </xf>
    <xf numFmtId="0" fontId="0" fillId="22" borderId="10" xfId="0" applyFill="1" applyBorder="1" applyAlignment="1">
      <alignment horizontal="left" vertical="center" indent="1"/>
    </xf>
    <xf numFmtId="0" fontId="67" fillId="5" borderId="0" xfId="0" applyFont="1" applyFill="1" applyAlignment="1">
      <alignment horizontal="left" vertical="center" wrapText="1"/>
    </xf>
    <xf numFmtId="0" fontId="47" fillId="12" borderId="0" xfId="0" applyFont="1" applyFill="1" applyAlignment="1">
      <alignment horizontal="center" vertical="center"/>
    </xf>
    <xf numFmtId="0" fontId="48" fillId="5" borderId="0" xfId="0" applyFont="1" applyFill="1" applyAlignment="1" applyProtection="1">
      <alignment vertical="center" wrapText="1"/>
      <protection hidden="1"/>
    </xf>
    <xf numFmtId="0" fontId="48" fillId="5" borderId="5" xfId="0" applyFont="1" applyFill="1" applyBorder="1" applyAlignment="1" applyProtection="1">
      <alignment vertical="center" wrapText="1"/>
      <protection hidden="1"/>
    </xf>
    <xf numFmtId="0" fontId="24" fillId="12" borderId="0" xfId="0" applyFont="1" applyFill="1" applyAlignment="1">
      <alignment vertical="center" wrapText="1"/>
    </xf>
    <xf numFmtId="0" fontId="24" fillId="12" borderId="5" xfId="0" applyFont="1" applyFill="1" applyBorder="1" applyAlignment="1">
      <alignment vertical="center" wrapText="1"/>
    </xf>
    <xf numFmtId="0" fontId="48" fillId="5" borderId="0" xfId="0" applyFont="1" applyFill="1" applyAlignment="1">
      <alignment vertical="center" wrapText="1"/>
    </xf>
    <xf numFmtId="0" fontId="17" fillId="5" borderId="71" xfId="0" applyFont="1" applyFill="1" applyBorder="1" applyAlignment="1">
      <alignment horizontal="left" vertical="center"/>
    </xf>
    <xf numFmtId="0" fontId="0" fillId="5" borderId="71" xfId="0" applyFill="1" applyBorder="1"/>
    <xf numFmtId="0" fontId="0" fillId="5" borderId="4" xfId="0" applyFill="1" applyBorder="1" applyAlignment="1">
      <alignment vertical="center"/>
    </xf>
    <xf numFmtId="0" fontId="23" fillId="5" borderId="0" xfId="0" applyFont="1" applyFill="1" applyAlignment="1">
      <alignment vertical="center"/>
    </xf>
    <xf numFmtId="0" fontId="17" fillId="5" borderId="0" xfId="0" applyFont="1" applyFill="1" applyAlignment="1">
      <alignment vertical="center"/>
    </xf>
    <xf numFmtId="0" fontId="0" fillId="5" borderId="71" xfId="0" applyFill="1" applyBorder="1" applyAlignment="1">
      <alignment wrapText="1"/>
    </xf>
    <xf numFmtId="0" fontId="0" fillId="5" borderId="5" xfId="0" applyFill="1" applyBorder="1" applyAlignment="1">
      <alignment horizontal="left" vertical="center" indent="1"/>
    </xf>
    <xf numFmtId="0" fontId="4" fillId="2" borderId="0" xfId="0" applyFont="1" applyFill="1" applyAlignment="1" applyProtection="1">
      <alignment horizontal="left" vertical="center" indent="1"/>
      <protection hidden="1"/>
    </xf>
    <xf numFmtId="0" fontId="44" fillId="2" borderId="0" xfId="0" applyFont="1" applyFill="1" applyAlignment="1" applyProtection="1">
      <alignment horizontal="left" vertical="center" indent="1"/>
      <protection hidden="1"/>
    </xf>
    <xf numFmtId="0" fontId="44" fillId="2" borderId="0" xfId="0" applyFont="1" applyFill="1" applyAlignment="1" applyProtection="1">
      <alignment vertical="center"/>
      <protection hidden="1"/>
    </xf>
    <xf numFmtId="0" fontId="0" fillId="2" borderId="0" xfId="0" applyFill="1" applyProtection="1">
      <protection hidden="1"/>
    </xf>
    <xf numFmtId="0" fontId="20" fillId="12" borderId="10" xfId="0" applyFont="1" applyFill="1" applyBorder="1" applyAlignment="1" applyProtection="1">
      <alignment horizontal="center" vertical="center"/>
      <protection hidden="1"/>
    </xf>
    <xf numFmtId="1" fontId="18" fillId="5" borderId="11" xfId="1" applyNumberFormat="1" applyFont="1" applyFill="1" applyBorder="1" applyAlignment="1" applyProtection="1">
      <alignment horizontal="center" vertical="center"/>
      <protection hidden="1"/>
    </xf>
    <xf numFmtId="167" fontId="18" fillId="5" borderId="13" xfId="1" applyNumberFormat="1" applyFont="1" applyFill="1" applyBorder="1" applyAlignment="1" applyProtection="1">
      <alignment horizontal="center" vertical="center"/>
      <protection hidden="1"/>
    </xf>
    <xf numFmtId="166" fontId="18" fillId="5" borderId="13" xfId="1" applyNumberFormat="1" applyFont="1" applyFill="1" applyBorder="1" applyAlignment="1" applyProtection="1">
      <alignment horizontal="center" vertical="center"/>
      <protection hidden="1"/>
    </xf>
    <xf numFmtId="9" fontId="18" fillId="5" borderId="11" xfId="4" applyFont="1" applyFill="1" applyBorder="1" applyAlignment="1" applyProtection="1">
      <alignment horizontal="center" vertical="center"/>
      <protection hidden="1"/>
    </xf>
    <xf numFmtId="0" fontId="18" fillId="5" borderId="11" xfId="0" applyFont="1" applyFill="1" applyBorder="1" applyAlignment="1" applyProtection="1">
      <alignment horizontal="center" vertical="center"/>
      <protection hidden="1"/>
    </xf>
    <xf numFmtId="0" fontId="20" fillId="12" borderId="11" xfId="0" applyFont="1" applyFill="1" applyBorder="1" applyAlignment="1" applyProtection="1">
      <alignment horizontal="left" vertical="center" indent="1"/>
      <protection hidden="1"/>
    </xf>
    <xf numFmtId="1" fontId="5" fillId="5" borderId="11" xfId="1" applyNumberFormat="1" applyFont="1" applyFill="1" applyBorder="1" applyAlignment="1" applyProtection="1">
      <alignment horizontal="center" vertical="center"/>
      <protection hidden="1"/>
    </xf>
    <xf numFmtId="167" fontId="5" fillId="17" borderId="11" xfId="1" applyNumberFormat="1" applyFont="1" applyFill="1" applyBorder="1" applyAlignment="1" applyProtection="1">
      <alignment horizontal="center" vertical="center"/>
      <protection hidden="1"/>
    </xf>
    <xf numFmtId="166" fontId="5" fillId="5" borderId="11" xfId="1" applyNumberFormat="1" applyFont="1" applyFill="1" applyBorder="1" applyAlignment="1" applyProtection="1">
      <alignment horizontal="center" vertical="center"/>
      <protection hidden="1"/>
    </xf>
    <xf numFmtId="9" fontId="5" fillId="5" borderId="11" xfId="4" applyFont="1" applyFill="1" applyBorder="1" applyAlignment="1" applyProtection="1">
      <alignment horizontal="center" vertical="center"/>
      <protection hidden="1"/>
    </xf>
    <xf numFmtId="0" fontId="5" fillId="5" borderId="11" xfId="0" applyFont="1" applyFill="1" applyBorder="1" applyAlignment="1" applyProtection="1">
      <alignment horizontal="center" vertical="center"/>
      <protection hidden="1"/>
    </xf>
    <xf numFmtId="1" fontId="5" fillId="17" borderId="11" xfId="1" applyNumberFormat="1" applyFont="1" applyFill="1" applyBorder="1" applyAlignment="1" applyProtection="1">
      <alignment horizontal="center" vertical="center"/>
      <protection hidden="1"/>
    </xf>
    <xf numFmtId="167" fontId="5" fillId="5" borderId="11" xfId="1" applyNumberFormat="1" applyFont="1" applyFill="1" applyBorder="1" applyAlignment="1" applyProtection="1">
      <alignment horizontal="center" vertical="center"/>
      <protection hidden="1"/>
    </xf>
    <xf numFmtId="1" fontId="5" fillId="0" borderId="11" xfId="1" applyNumberFormat="1" applyFont="1" applyFill="1" applyBorder="1" applyAlignment="1" applyProtection="1">
      <alignment horizontal="center" vertical="center"/>
      <protection hidden="1"/>
    </xf>
    <xf numFmtId="167" fontId="18" fillId="0" borderId="11" xfId="1" applyNumberFormat="1" applyFont="1" applyFill="1" applyBorder="1" applyAlignment="1" applyProtection="1">
      <alignment horizontal="center" vertical="center"/>
      <protection hidden="1"/>
    </xf>
    <xf numFmtId="166" fontId="18" fillId="5" borderId="11" xfId="1" applyNumberFormat="1" applyFont="1" applyFill="1" applyBorder="1" applyAlignment="1" applyProtection="1">
      <alignment horizontal="center" vertical="center"/>
      <protection hidden="1"/>
    </xf>
    <xf numFmtId="167" fontId="5" fillId="0" borderId="11" xfId="1" applyNumberFormat="1" applyFont="1" applyFill="1" applyBorder="1" applyAlignment="1" applyProtection="1">
      <alignment horizontal="center" vertical="center"/>
      <protection hidden="1"/>
    </xf>
    <xf numFmtId="1" fontId="18" fillId="0" borderId="11" xfId="1" applyNumberFormat="1" applyFont="1" applyFill="1" applyBorder="1" applyAlignment="1" applyProtection="1">
      <alignment horizontal="center" vertical="center"/>
      <protection hidden="1"/>
    </xf>
    <xf numFmtId="167" fontId="18" fillId="5" borderId="11" xfId="1" applyNumberFormat="1" applyFont="1" applyFill="1" applyBorder="1" applyAlignment="1" applyProtection="1">
      <alignment horizontal="center" vertical="center"/>
      <protection hidden="1"/>
    </xf>
    <xf numFmtId="0" fontId="20" fillId="12" borderId="10" xfId="0" applyFont="1" applyFill="1" applyBorder="1" applyAlignment="1" applyProtection="1">
      <alignment horizontal="left" vertical="center" indent="1"/>
      <protection hidden="1"/>
    </xf>
    <xf numFmtId="1" fontId="18" fillId="12" borderId="11" xfId="1" applyNumberFormat="1" applyFont="1" applyFill="1" applyBorder="1" applyAlignment="1" applyProtection="1">
      <alignment horizontal="center" vertical="center"/>
      <protection hidden="1"/>
    </xf>
    <xf numFmtId="167" fontId="18" fillId="12" borderId="11" xfId="1" applyNumberFormat="1" applyFont="1" applyFill="1" applyBorder="1" applyAlignment="1" applyProtection="1">
      <alignment horizontal="center" vertical="center"/>
      <protection hidden="1"/>
    </xf>
    <xf numFmtId="166" fontId="18" fillId="12" borderId="11" xfId="1" applyNumberFormat="1" applyFont="1" applyFill="1" applyBorder="1" applyAlignment="1" applyProtection="1">
      <alignment horizontal="center" vertical="center"/>
      <protection hidden="1"/>
    </xf>
    <xf numFmtId="9" fontId="18" fillId="12" borderId="11" xfId="4" applyFont="1" applyFill="1" applyBorder="1" applyAlignment="1" applyProtection="1">
      <alignment horizontal="center" vertical="center"/>
      <protection hidden="1"/>
    </xf>
    <xf numFmtId="0" fontId="18" fillId="12" borderId="11" xfId="0" applyFont="1" applyFill="1" applyBorder="1" applyAlignment="1" applyProtection="1">
      <alignment horizontal="center" vertical="center"/>
      <protection hidden="1"/>
    </xf>
    <xf numFmtId="0" fontId="23" fillId="2" borderId="0" xfId="0" applyFont="1" applyFill="1" applyProtection="1">
      <protection hidden="1"/>
    </xf>
    <xf numFmtId="0" fontId="43" fillId="4" borderId="0" xfId="0" applyFont="1" applyFill="1" applyAlignment="1" applyProtection="1">
      <alignment horizontal="left" vertical="center"/>
      <protection hidden="1"/>
    </xf>
    <xf numFmtId="0" fontId="15" fillId="4" borderId="0" xfId="0" applyFont="1" applyFill="1" applyAlignment="1" applyProtection="1">
      <alignment vertical="center"/>
      <protection hidden="1"/>
    </xf>
    <xf numFmtId="14" fontId="43" fillId="4" borderId="0" xfId="0" applyNumberFormat="1" applyFont="1" applyFill="1" applyAlignment="1" applyProtection="1">
      <alignment horizontal="left" vertical="center"/>
      <protection hidden="1"/>
    </xf>
    <xf numFmtId="0" fontId="6" fillId="4" borderId="60" xfId="0" applyFont="1" applyFill="1" applyBorder="1" applyAlignment="1" applyProtection="1">
      <alignment vertical="center"/>
      <protection hidden="1"/>
    </xf>
    <xf numFmtId="0" fontId="6" fillId="4" borderId="61" xfId="0" applyFont="1" applyFill="1" applyBorder="1" applyAlignment="1" applyProtection="1">
      <alignment vertical="center"/>
      <protection hidden="1"/>
    </xf>
    <xf numFmtId="0" fontId="33" fillId="5" borderId="11" xfId="0" applyFont="1" applyFill="1" applyBorder="1" applyAlignment="1" applyProtection="1">
      <alignment horizontal="center" vertical="center" wrapText="1"/>
      <protection hidden="1"/>
    </xf>
    <xf numFmtId="0" fontId="2" fillId="5" borderId="4" xfId="0" applyFont="1" applyFill="1" applyBorder="1" applyAlignment="1" applyProtection="1">
      <alignment horizontal="left" indent="1"/>
      <protection hidden="1"/>
    </xf>
    <xf numFmtId="0" fontId="2" fillId="5" borderId="0" xfId="0" applyFont="1" applyFill="1" applyProtection="1">
      <protection hidden="1"/>
    </xf>
    <xf numFmtId="0" fontId="10" fillId="5" borderId="0" xfId="0" applyFont="1" applyFill="1" applyAlignment="1" applyProtection="1">
      <alignment wrapText="1"/>
      <protection hidden="1"/>
    </xf>
    <xf numFmtId="3" fontId="40" fillId="5" borderId="11" xfId="0" applyNumberFormat="1" applyFont="1" applyFill="1" applyBorder="1" applyAlignment="1" applyProtection="1">
      <alignment horizontal="center" vertical="center" wrapText="1"/>
      <protection hidden="1"/>
    </xf>
    <xf numFmtId="0" fontId="0" fillId="0" borderId="0" xfId="0" applyProtection="1">
      <protection hidden="1"/>
    </xf>
    <xf numFmtId="0" fontId="33" fillId="5" borderId="0" xfId="0" applyFont="1" applyFill="1" applyAlignment="1" applyProtection="1">
      <alignment wrapText="1"/>
      <protection hidden="1"/>
    </xf>
    <xf numFmtId="0" fontId="40" fillId="5" borderId="4" xfId="0" applyFont="1" applyFill="1" applyBorder="1" applyAlignment="1" applyProtection="1">
      <alignment horizontal="right" vertical="center" indent="2"/>
      <protection hidden="1"/>
    </xf>
    <xf numFmtId="0" fontId="40" fillId="5" borderId="0" xfId="0" applyFont="1" applyFill="1" applyAlignment="1" applyProtection="1">
      <alignment horizontal="right" vertical="center" indent="2"/>
      <protection hidden="1"/>
    </xf>
    <xf numFmtId="0" fontId="41" fillId="5" borderId="0" xfId="0" applyFont="1" applyFill="1" applyAlignment="1" applyProtection="1">
      <alignment horizontal="center" vertical="center" wrapText="1"/>
      <protection hidden="1"/>
    </xf>
    <xf numFmtId="0" fontId="33" fillId="5" borderId="0" xfId="0" applyFont="1" applyFill="1" applyAlignment="1" applyProtection="1">
      <alignment horizontal="right" wrapText="1" indent="2"/>
      <protection hidden="1"/>
    </xf>
    <xf numFmtId="0" fontId="15" fillId="4" borderId="59" xfId="0" applyFont="1" applyFill="1" applyBorder="1" applyAlignment="1" applyProtection="1">
      <alignment vertical="center"/>
      <protection hidden="1"/>
    </xf>
    <xf numFmtId="0" fontId="15" fillId="4" borderId="0" xfId="0" applyFont="1" applyFill="1" applyAlignment="1" applyProtection="1">
      <alignment horizontal="left" vertical="center" indent="3"/>
      <protection hidden="1"/>
    </xf>
    <xf numFmtId="0" fontId="15" fillId="4" borderId="59" xfId="0" applyFont="1" applyFill="1" applyBorder="1" applyAlignment="1" applyProtection="1">
      <alignment horizontal="left" vertical="center" indent="3"/>
      <protection hidden="1"/>
    </xf>
    <xf numFmtId="0" fontId="6" fillId="4" borderId="62" xfId="0" applyFont="1" applyFill="1" applyBorder="1" applyAlignment="1" applyProtection="1">
      <alignment vertical="center"/>
      <protection hidden="1"/>
    </xf>
    <xf numFmtId="0" fontId="8" fillId="2" borderId="0" xfId="0" applyFont="1" applyFill="1" applyAlignment="1" applyProtection="1">
      <alignment horizontal="right" vertical="center"/>
      <protection hidden="1"/>
    </xf>
    <xf numFmtId="0" fontId="58" fillId="5" borderId="0" xfId="0" applyFont="1" applyFill="1" applyAlignment="1" applyProtection="1">
      <alignment vertical="center"/>
      <protection hidden="1"/>
    </xf>
    <xf numFmtId="0" fontId="59" fillId="5" borderId="0" xfId="0" applyFont="1" applyFill="1" applyAlignment="1" applyProtection="1">
      <alignment vertical="center" wrapText="1"/>
      <protection hidden="1"/>
    </xf>
    <xf numFmtId="0" fontId="48" fillId="5" borderId="0" xfId="0" applyFont="1" applyFill="1" applyAlignment="1">
      <alignment horizontal="left" vertical="center"/>
    </xf>
    <xf numFmtId="0" fontId="48" fillId="5" borderId="0" xfId="0" applyFont="1" applyFill="1" applyAlignment="1">
      <alignment horizontal="left" vertical="center" wrapText="1"/>
    </xf>
    <xf numFmtId="1" fontId="5" fillId="14" borderId="11" xfId="0" applyNumberFormat="1" applyFont="1" applyFill="1" applyBorder="1" applyAlignment="1" applyProtection="1">
      <alignment horizontal="center" vertical="center" wrapText="1"/>
      <protection locked="0"/>
    </xf>
    <xf numFmtId="1" fontId="5" fillId="14" borderId="12" xfId="0" applyNumberFormat="1" applyFont="1" applyFill="1" applyBorder="1" applyAlignment="1" applyProtection="1">
      <alignment horizontal="center" vertical="center" wrapText="1"/>
      <protection locked="0"/>
    </xf>
    <xf numFmtId="0" fontId="23" fillId="7" borderId="9" xfId="0" applyFont="1" applyFill="1" applyBorder="1" applyProtection="1">
      <protection locked="0"/>
    </xf>
    <xf numFmtId="0" fontId="23" fillId="0" borderId="10" xfId="0" applyFont="1" applyBorder="1" applyAlignment="1">
      <alignment horizontal="left"/>
    </xf>
    <xf numFmtId="0" fontId="23" fillId="7" borderId="10" xfId="0" applyFont="1" applyFill="1" applyBorder="1" applyAlignment="1" applyProtection="1">
      <alignment horizontal="left" wrapText="1"/>
      <protection locked="0"/>
    </xf>
    <xf numFmtId="0" fontId="0" fillId="0" borderId="5" xfId="0" applyBorder="1"/>
    <xf numFmtId="0" fontId="22" fillId="31" borderId="6" xfId="0" applyFont="1" applyFill="1" applyBorder="1" applyAlignment="1">
      <alignment horizontal="left" vertical="center" wrapText="1"/>
    </xf>
    <xf numFmtId="0" fontId="24" fillId="5" borderId="0" xfId="0" applyFont="1" applyFill="1" applyAlignment="1">
      <alignment vertical="center"/>
    </xf>
    <xf numFmtId="0" fontId="0" fillId="5" borderId="5" xfId="0" applyFill="1" applyBorder="1" applyAlignment="1">
      <alignment horizontal="left" vertical="center" wrapText="1" indent="3"/>
    </xf>
    <xf numFmtId="0" fontId="42" fillId="5" borderId="0" xfId="0" applyFont="1" applyFill="1" applyAlignment="1">
      <alignment horizontal="left" vertical="center"/>
    </xf>
    <xf numFmtId="0" fontId="2" fillId="5" borderId="4" xfId="0" applyFont="1" applyFill="1" applyBorder="1" applyAlignment="1">
      <alignment horizontal="left" vertical="center" wrapText="1" indent="3"/>
    </xf>
    <xf numFmtId="0" fontId="2" fillId="5" borderId="0" xfId="0" applyFont="1" applyFill="1" applyAlignment="1">
      <alignment horizontal="left" vertical="center" wrapText="1" indent="3"/>
    </xf>
    <xf numFmtId="0" fontId="2" fillId="5" borderId="5" xfId="0" applyFont="1" applyFill="1" applyBorder="1" applyAlignment="1">
      <alignment horizontal="left" vertical="center" wrapText="1" indent="3"/>
    </xf>
    <xf numFmtId="0" fontId="77" fillId="2" borderId="0" xfId="0" applyFont="1" applyFill="1"/>
    <xf numFmtId="1" fontId="5" fillId="7" borderId="9" xfId="1" applyNumberFormat="1" applyFont="1" applyFill="1" applyBorder="1" applyAlignment="1" applyProtection="1">
      <alignment horizontal="center" vertical="center" wrapText="1"/>
      <protection locked="0"/>
    </xf>
    <xf numFmtId="1" fontId="5" fillId="7" borderId="1" xfId="1" applyNumberFormat="1" applyFont="1" applyFill="1" applyBorder="1" applyAlignment="1" applyProtection="1">
      <alignment horizontal="center" vertical="center" wrapText="1"/>
      <protection locked="0"/>
    </xf>
    <xf numFmtId="0" fontId="5" fillId="30" borderId="14" xfId="0" applyFont="1" applyFill="1" applyBorder="1" applyAlignment="1">
      <alignment horizontal="center" vertical="center" wrapText="1"/>
    </xf>
    <xf numFmtId="0" fontId="5" fillId="30" borderId="13" xfId="0" applyFont="1" applyFill="1" applyBorder="1" applyAlignment="1">
      <alignment horizontal="center" vertical="center" wrapText="1"/>
    </xf>
    <xf numFmtId="0" fontId="5" fillId="30" borderId="6" xfId="0" applyFont="1" applyFill="1" applyBorder="1" applyAlignment="1">
      <alignment horizontal="center" vertical="center" wrapText="1"/>
    </xf>
    <xf numFmtId="49" fontId="5" fillId="7" borderId="12" xfId="1" applyNumberFormat="1" applyFont="1" applyFill="1" applyBorder="1" applyAlignment="1" applyProtection="1">
      <alignment horizontal="center" vertical="center" wrapText="1"/>
      <protection locked="0"/>
    </xf>
    <xf numFmtId="0" fontId="33" fillId="7" borderId="10" xfId="0" applyFont="1" applyFill="1" applyBorder="1" applyAlignment="1" applyProtection="1">
      <alignment horizontal="center" vertical="center" wrapText="1"/>
      <protection locked="0"/>
    </xf>
    <xf numFmtId="0" fontId="33" fillId="7" borderId="9" xfId="0" applyFont="1" applyFill="1" applyBorder="1" applyAlignment="1" applyProtection="1">
      <alignment horizontal="center" vertical="center" wrapText="1"/>
      <protection locked="0"/>
    </xf>
    <xf numFmtId="0" fontId="25" fillId="30" borderId="8" xfId="0" applyFont="1" applyFill="1" applyBorder="1" applyAlignment="1">
      <alignment horizontal="center" vertical="center" wrapText="1"/>
    </xf>
    <xf numFmtId="0" fontId="25" fillId="30" borderId="13" xfId="0" applyFont="1" applyFill="1" applyBorder="1" applyAlignment="1">
      <alignment horizontal="center" vertical="center" wrapText="1"/>
    </xf>
    <xf numFmtId="0" fontId="25" fillId="30" borderId="6" xfId="0" applyFont="1" applyFill="1" applyBorder="1" applyAlignment="1">
      <alignment horizontal="center" vertical="center" wrapText="1"/>
    </xf>
    <xf numFmtId="0" fontId="33" fillId="7" borderId="3" xfId="0" applyFont="1" applyFill="1" applyBorder="1" applyAlignment="1" applyProtection="1">
      <alignment horizontal="center" vertical="center" wrapText="1"/>
      <protection locked="0"/>
    </xf>
    <xf numFmtId="0" fontId="33" fillId="5" borderId="12" xfId="0" applyFont="1" applyFill="1" applyBorder="1" applyAlignment="1" applyProtection="1">
      <alignment horizontal="center" vertical="center" wrapText="1"/>
      <protection hidden="1"/>
    </xf>
    <xf numFmtId="0" fontId="33" fillId="7" borderId="12" xfId="0" applyFont="1" applyFill="1" applyBorder="1" applyAlignment="1" applyProtection="1">
      <alignment horizontal="center" vertical="center" wrapText="1"/>
      <protection locked="0"/>
    </xf>
    <xf numFmtId="166" fontId="33" fillId="7" borderId="12" xfId="0" applyNumberFormat="1" applyFont="1" applyFill="1" applyBorder="1" applyAlignment="1" applyProtection="1">
      <alignment horizontal="center" vertical="center" wrapText="1"/>
      <protection locked="0"/>
    </xf>
    <xf numFmtId="0" fontId="33" fillId="7" borderId="1" xfId="0" applyFont="1" applyFill="1" applyBorder="1" applyAlignment="1" applyProtection="1">
      <alignment horizontal="center" vertical="center" wrapText="1"/>
      <protection locked="0"/>
    </xf>
    <xf numFmtId="0" fontId="48" fillId="2" borderId="0" xfId="0" applyFont="1" applyFill="1"/>
    <xf numFmtId="43" fontId="5" fillId="7" borderId="11" xfId="1" applyFont="1" applyFill="1" applyBorder="1" applyAlignment="1" applyProtection="1">
      <alignment horizontal="center" vertical="center" wrapText="1"/>
      <protection locked="0"/>
    </xf>
    <xf numFmtId="0" fontId="78" fillId="2" borderId="0" xfId="0" applyFont="1" applyFill="1" applyProtection="1">
      <protection hidden="1"/>
    </xf>
    <xf numFmtId="0" fontId="73" fillId="2" borderId="0" xfId="0" applyFont="1" applyFill="1" applyAlignment="1" applyProtection="1">
      <alignment horizontal="center" vertical="center" wrapText="1"/>
      <protection hidden="1"/>
    </xf>
    <xf numFmtId="0" fontId="78" fillId="0" borderId="0" xfId="0" applyFont="1" applyProtection="1">
      <protection hidden="1"/>
    </xf>
    <xf numFmtId="43" fontId="73" fillId="2" borderId="0" xfId="1" applyFont="1" applyFill="1" applyBorder="1" applyAlignment="1" applyProtection="1">
      <alignment horizontal="center" vertical="center" wrapText="1"/>
      <protection locked="0"/>
    </xf>
    <xf numFmtId="0" fontId="49" fillId="5" borderId="0" xfId="5" applyFill="1" applyAlignment="1">
      <alignment vertical="center"/>
    </xf>
    <xf numFmtId="14" fontId="5" fillId="7" borderId="11" xfId="1" applyNumberFormat="1" applyFont="1" applyFill="1" applyBorder="1" applyAlignment="1" applyProtection="1">
      <alignment horizontal="center" vertical="center" wrapText="1"/>
      <protection locked="0"/>
    </xf>
    <xf numFmtId="0" fontId="48" fillId="5" borderId="15" xfId="0" applyFont="1" applyFill="1" applyBorder="1" applyAlignment="1" applyProtection="1">
      <alignment horizontal="right" vertical="center"/>
      <protection hidden="1"/>
    </xf>
    <xf numFmtId="0" fontId="48" fillId="5" borderId="10" xfId="0" applyFont="1" applyFill="1" applyBorder="1" applyAlignment="1" applyProtection="1">
      <alignment horizontal="right" vertical="center"/>
      <protection hidden="1"/>
    </xf>
    <xf numFmtId="0" fontId="24" fillId="5" borderId="0" xfId="0" applyFont="1" applyFill="1" applyAlignment="1">
      <alignment horizontal="left" vertical="center" wrapText="1"/>
    </xf>
    <xf numFmtId="0" fontId="42" fillId="5" borderId="0" xfId="0" applyFont="1" applyFill="1" applyAlignment="1">
      <alignment horizontal="left" vertical="center" wrapText="1"/>
    </xf>
    <xf numFmtId="0" fontId="42" fillId="5" borderId="0" xfId="0" applyFont="1" applyFill="1" applyAlignment="1" applyProtection="1">
      <alignment vertical="center"/>
      <protection hidden="1"/>
    </xf>
    <xf numFmtId="0" fontId="48" fillId="5" borderId="0" xfId="0" applyFont="1" applyFill="1" applyAlignment="1" applyProtection="1">
      <alignment vertical="center"/>
      <protection hidden="1"/>
    </xf>
    <xf numFmtId="0" fontId="60" fillId="5" borderId="5" xfId="0" applyFont="1" applyFill="1" applyBorder="1" applyAlignment="1" applyProtection="1">
      <alignment vertical="center"/>
      <protection hidden="1"/>
    </xf>
    <xf numFmtId="0" fontId="48" fillId="5" borderId="5" xfId="0" applyFont="1" applyFill="1" applyBorder="1" applyAlignment="1" applyProtection="1">
      <alignment vertical="center"/>
      <protection hidden="1"/>
    </xf>
    <xf numFmtId="0" fontId="49" fillId="5" borderId="4" xfId="5" applyFill="1" applyBorder="1" applyAlignment="1">
      <alignment horizontal="left" vertical="top" indent="2"/>
    </xf>
    <xf numFmtId="0" fontId="49" fillId="5" borderId="0" xfId="5" applyFill="1" applyBorder="1" applyAlignment="1">
      <alignment horizontal="left" vertical="top" indent="2"/>
    </xf>
    <xf numFmtId="0" fontId="49" fillId="5" borderId="0" xfId="5" applyFill="1" applyAlignment="1">
      <alignment horizontal="left" vertical="center" indent="2"/>
    </xf>
    <xf numFmtId="0" fontId="49" fillId="5" borderId="5" xfId="5" applyFill="1" applyBorder="1" applyAlignment="1">
      <alignment horizontal="left" vertical="top" indent="2"/>
    </xf>
    <xf numFmtId="0" fontId="24" fillId="5" borderId="0" xfId="0" applyFont="1" applyFill="1" applyAlignment="1">
      <alignment vertical="center" wrapText="1"/>
    </xf>
    <xf numFmtId="0" fontId="87" fillId="30" borderId="11" xfId="5" applyFont="1" applyFill="1" applyBorder="1" applyAlignment="1">
      <alignment horizontal="center" vertical="center"/>
    </xf>
    <xf numFmtId="0" fontId="5" fillId="9" borderId="11" xfId="0" applyFont="1" applyFill="1" applyBorder="1" applyAlignment="1">
      <alignment horizontal="center" vertical="center" wrapText="1"/>
    </xf>
    <xf numFmtId="0" fontId="5" fillId="5" borderId="11" xfId="0" applyFont="1" applyFill="1" applyBorder="1" applyAlignment="1" applyProtection="1">
      <alignment horizontal="center" vertical="center" wrapText="1"/>
      <protection hidden="1"/>
    </xf>
    <xf numFmtId="0" fontId="2" fillId="5" borderId="0" xfId="0" applyFont="1" applyFill="1" applyAlignment="1">
      <alignment horizontal="left" vertical="center" wrapText="1" indent="2"/>
    </xf>
    <xf numFmtId="0" fontId="19" fillId="0" borderId="0" xfId="0" applyFont="1" applyAlignment="1" applyProtection="1">
      <alignment horizontal="left"/>
      <protection hidden="1"/>
    </xf>
    <xf numFmtId="0" fontId="2" fillId="5" borderId="4" xfId="0" applyFont="1" applyFill="1" applyBorder="1" applyAlignment="1">
      <alignment horizontal="right" vertical="center" indent="2"/>
    </xf>
    <xf numFmtId="0" fontId="0" fillId="5" borderId="0" xfId="0" applyFill="1" applyAlignment="1">
      <alignment horizontal="left" indent="3"/>
    </xf>
    <xf numFmtId="0" fontId="2" fillId="5" borderId="0" xfId="0" applyFont="1" applyFill="1" applyAlignment="1">
      <alignment horizontal="left" indent="3"/>
    </xf>
    <xf numFmtId="0" fontId="10" fillId="5" borderId="0" xfId="0" applyFont="1" applyFill="1" applyAlignment="1">
      <alignment vertical="center" wrapText="1"/>
    </xf>
    <xf numFmtId="0" fontId="10" fillId="5" borderId="0" xfId="0" applyFont="1" applyFill="1"/>
    <xf numFmtId="0" fontId="10" fillId="5" borderId="0" xfId="0" applyFont="1" applyFill="1" applyAlignment="1">
      <alignment horizontal="left" indent="2"/>
    </xf>
    <xf numFmtId="0" fontId="10" fillId="5" borderId="6" xfId="0" applyFont="1" applyFill="1" applyBorder="1"/>
    <xf numFmtId="0" fontId="48" fillId="5" borderId="5" xfId="0" applyFont="1" applyFill="1" applyBorder="1" applyAlignment="1" applyProtection="1">
      <alignment horizontal="left" vertical="center" wrapText="1" indent="2"/>
      <protection hidden="1"/>
    </xf>
    <xf numFmtId="0" fontId="2" fillId="5" borderId="0" xfId="0" applyFont="1" applyFill="1" applyAlignment="1">
      <alignment horizontal="left" vertical="center" indent="2"/>
    </xf>
    <xf numFmtId="0" fontId="9" fillId="12" borderId="4" xfId="0" applyFont="1" applyFill="1" applyBorder="1" applyAlignment="1">
      <alignment horizontal="left" vertical="center" indent="2"/>
    </xf>
    <xf numFmtId="0" fontId="2" fillId="12" borderId="0" xfId="0" applyFont="1" applyFill="1" applyAlignment="1">
      <alignment vertical="center"/>
    </xf>
    <xf numFmtId="0" fontId="2" fillId="12" borderId="0" xfId="0" applyFont="1" applyFill="1"/>
    <xf numFmtId="0" fontId="2" fillId="12" borderId="5" xfId="0" applyFont="1" applyFill="1" applyBorder="1"/>
    <xf numFmtId="0" fontId="2" fillId="12" borderId="0" xfId="0" applyFont="1" applyFill="1" applyAlignment="1">
      <alignment horizontal="left" vertical="center" indent="2"/>
    </xf>
    <xf numFmtId="0" fontId="2" fillId="12" borderId="0" xfId="0" applyFont="1" applyFill="1" applyAlignment="1">
      <alignment horizontal="left" vertical="center" wrapText="1" indent="3"/>
    </xf>
    <xf numFmtId="0" fontId="2" fillId="12" borderId="5" xfId="0" applyFont="1" applyFill="1" applyBorder="1" applyAlignment="1">
      <alignment horizontal="left" vertical="center" wrapText="1" indent="3"/>
    </xf>
    <xf numFmtId="0" fontId="2" fillId="12" borderId="0" xfId="0" applyFont="1" applyFill="1" applyAlignment="1">
      <alignment horizontal="left" vertical="center" wrapText="1" indent="2"/>
    </xf>
    <xf numFmtId="0" fontId="2" fillId="12" borderId="5" xfId="0" applyFont="1" applyFill="1" applyBorder="1" applyAlignment="1">
      <alignment horizontal="left" vertical="center" wrapText="1" indent="2"/>
    </xf>
    <xf numFmtId="0" fontId="2" fillId="12" borderId="0" xfId="0" applyFont="1" applyFill="1" applyAlignment="1">
      <alignment vertical="center" wrapText="1"/>
    </xf>
    <xf numFmtId="0" fontId="2" fillId="12" borderId="5" xfId="0" applyFont="1" applyFill="1" applyBorder="1" applyAlignment="1">
      <alignment vertical="center" wrapText="1"/>
    </xf>
    <xf numFmtId="0" fontId="42" fillId="5" borderId="4" xfId="0" applyFont="1" applyFill="1" applyBorder="1" applyAlignment="1" applyProtection="1">
      <alignment vertical="top" wrapText="1"/>
      <protection hidden="1"/>
    </xf>
    <xf numFmtId="0" fontId="42" fillId="5" borderId="0" xfId="0" applyFont="1" applyFill="1" applyAlignment="1" applyProtection="1">
      <alignment vertical="top" wrapText="1"/>
      <protection hidden="1"/>
    </xf>
    <xf numFmtId="0" fontId="2" fillId="29" borderId="11" xfId="0" applyFont="1" applyFill="1" applyBorder="1" applyAlignment="1" applyProtection="1">
      <alignment horizontal="center" vertical="center"/>
      <protection locked="0"/>
    </xf>
    <xf numFmtId="14" fontId="5" fillId="6" borderId="11" xfId="0" applyNumberFormat="1" applyFont="1" applyFill="1" applyBorder="1" applyAlignment="1" applyProtection="1">
      <alignment horizontal="center" vertical="center" wrapText="1"/>
      <protection locked="0"/>
    </xf>
    <xf numFmtId="49" fontId="5" fillId="6" borderId="11" xfId="0" applyNumberFormat="1" applyFont="1" applyFill="1" applyBorder="1" applyAlignment="1" applyProtection="1">
      <alignment horizontal="center" vertical="center" wrapText="1"/>
      <protection locked="0"/>
    </xf>
    <xf numFmtId="49" fontId="5" fillId="6" borderId="12" xfId="0" applyNumberFormat="1" applyFont="1" applyFill="1" applyBorder="1" applyAlignment="1" applyProtection="1">
      <alignment horizontal="center" vertical="center" wrapText="1"/>
      <protection locked="0"/>
    </xf>
    <xf numFmtId="3" fontId="5" fillId="6" borderId="11" xfId="0" applyNumberFormat="1" applyFont="1" applyFill="1" applyBorder="1" applyAlignment="1" applyProtection="1">
      <alignment horizontal="center" vertical="center" wrapText="1"/>
      <protection locked="0"/>
    </xf>
    <xf numFmtId="3" fontId="5" fillId="6" borderId="12" xfId="0" applyNumberFormat="1" applyFont="1" applyFill="1" applyBorder="1" applyAlignment="1" applyProtection="1">
      <alignment horizontal="center" vertical="center" wrapText="1"/>
      <protection locked="0"/>
    </xf>
    <xf numFmtId="166" fontId="5" fillId="6" borderId="12" xfId="1" applyNumberFormat="1" applyFont="1" applyFill="1" applyBorder="1" applyAlignment="1" applyProtection="1">
      <alignment horizontal="center" vertical="center" wrapText="1"/>
      <protection locked="0"/>
    </xf>
    <xf numFmtId="166" fontId="5" fillId="6" borderId="11" xfId="1" applyNumberFormat="1" applyFont="1" applyFill="1" applyBorder="1" applyAlignment="1" applyProtection="1">
      <alignment horizontal="center" vertical="center" wrapText="1"/>
      <protection locked="0"/>
    </xf>
    <xf numFmtId="164" fontId="5" fillId="6" borderId="11" xfId="1" applyNumberFormat="1" applyFont="1" applyFill="1" applyBorder="1" applyAlignment="1" applyProtection="1">
      <alignment horizontal="center" vertical="center" wrapText="1"/>
      <protection locked="0"/>
    </xf>
    <xf numFmtId="164" fontId="5" fillId="6" borderId="12" xfId="1" applyNumberFormat="1" applyFont="1" applyFill="1" applyBorder="1" applyAlignment="1" applyProtection="1">
      <alignment horizontal="center" vertical="center" wrapText="1"/>
      <protection locked="0"/>
    </xf>
    <xf numFmtId="0" fontId="0" fillId="5" borderId="0" xfId="0" applyFill="1" applyAlignment="1">
      <alignment horizontal="left"/>
    </xf>
    <xf numFmtId="0" fontId="0" fillId="5" borderId="0" xfId="0" applyFill="1" applyAlignment="1">
      <alignment horizontal="center"/>
    </xf>
    <xf numFmtId="0" fontId="78" fillId="5" borderId="0" xfId="0" applyFont="1" applyFill="1" applyProtection="1">
      <protection hidden="1"/>
    </xf>
    <xf numFmtId="0" fontId="23" fillId="5" borderId="0" xfId="0" applyFont="1" applyFill="1" applyProtection="1">
      <protection hidden="1"/>
    </xf>
    <xf numFmtId="0" fontId="14" fillId="5" borderId="0" xfId="0" applyFont="1" applyFill="1"/>
    <xf numFmtId="0" fontId="14" fillId="5" borderId="0" xfId="0" applyFont="1" applyFill="1" applyAlignment="1">
      <alignment wrapText="1"/>
    </xf>
    <xf numFmtId="0" fontId="14" fillId="5" borderId="5" xfId="0" applyFont="1" applyFill="1" applyBorder="1" applyAlignment="1">
      <alignment wrapText="1"/>
    </xf>
    <xf numFmtId="0" fontId="14" fillId="5" borderId="0" xfId="0" applyFont="1" applyFill="1" applyAlignment="1">
      <alignment vertical="center"/>
    </xf>
    <xf numFmtId="0" fontId="21" fillId="5" borderId="0" xfId="0" applyFont="1" applyFill="1" applyAlignment="1">
      <alignment horizontal="center"/>
    </xf>
    <xf numFmtId="49" fontId="20" fillId="5" borderId="10" xfId="0" applyNumberFormat="1" applyFont="1" applyFill="1" applyBorder="1" applyAlignment="1" applyProtection="1">
      <alignment horizontal="center" vertical="center"/>
      <protection hidden="1"/>
    </xf>
    <xf numFmtId="0" fontId="20" fillId="5" borderId="9" xfId="0" applyFont="1" applyFill="1" applyBorder="1" applyAlignment="1" applyProtection="1">
      <alignment horizontal="left" vertical="center"/>
      <protection hidden="1"/>
    </xf>
    <xf numFmtId="0" fontId="14" fillId="5" borderId="10" xfId="0" applyFont="1" applyFill="1" applyBorder="1" applyAlignment="1">
      <alignment horizontal="center" vertical="center" wrapText="1"/>
    </xf>
    <xf numFmtId="0" fontId="14" fillId="5" borderId="9" xfId="0" applyFont="1" applyFill="1" applyBorder="1" applyAlignment="1">
      <alignment horizontal="left" vertical="center" wrapText="1"/>
    </xf>
    <xf numFmtId="0" fontId="20" fillId="5" borderId="10" xfId="0" applyFont="1" applyFill="1" applyBorder="1" applyAlignment="1" applyProtection="1">
      <alignment horizontal="center" vertical="center"/>
      <protection hidden="1"/>
    </xf>
    <xf numFmtId="0" fontId="14" fillId="5" borderId="3" xfId="0" applyFont="1" applyFill="1" applyBorder="1" applyAlignment="1">
      <alignment horizontal="center" vertical="center" wrapText="1"/>
    </xf>
    <xf numFmtId="0" fontId="14" fillId="5" borderId="1" xfId="0" applyFont="1" applyFill="1" applyBorder="1" applyAlignment="1">
      <alignment horizontal="left" vertical="center" wrapText="1"/>
    </xf>
    <xf numFmtId="0" fontId="14" fillId="5" borderId="0" xfId="0" applyFont="1" applyFill="1" applyAlignment="1">
      <alignment horizontal="left" wrapText="1" indent="1"/>
    </xf>
    <xf numFmtId="0" fontId="5" fillId="5" borderId="15" xfId="0" applyFont="1" applyFill="1" applyBorder="1"/>
    <xf numFmtId="0" fontId="5" fillId="5" borderId="2" xfId="0" applyFont="1" applyFill="1" applyBorder="1"/>
    <xf numFmtId="0" fontId="23" fillId="5" borderId="15" xfId="0" applyFont="1" applyFill="1" applyBorder="1"/>
    <xf numFmtId="0" fontId="23" fillId="5" borderId="2" xfId="0" applyFont="1" applyFill="1" applyBorder="1"/>
    <xf numFmtId="0" fontId="5" fillId="5" borderId="0" xfId="0" applyFont="1" applyFill="1"/>
    <xf numFmtId="0" fontId="23" fillId="5" borderId="11" xfId="0" applyFont="1" applyFill="1" applyBorder="1"/>
    <xf numFmtId="0" fontId="23" fillId="5" borderId="10" xfId="0" applyFont="1" applyFill="1" applyBorder="1"/>
    <xf numFmtId="0" fontId="23" fillId="5" borderId="9" xfId="0" applyFont="1" applyFill="1" applyBorder="1" applyAlignment="1">
      <alignment horizontal="left" vertical="center"/>
    </xf>
    <xf numFmtId="0" fontId="23" fillId="5" borderId="9" xfId="0" applyFont="1" applyFill="1" applyBorder="1" applyAlignment="1">
      <alignment horizontal="left"/>
    </xf>
    <xf numFmtId="0" fontId="23" fillId="5" borderId="11" xfId="0" applyFont="1" applyFill="1" applyBorder="1" applyAlignment="1">
      <alignment horizontal="left" vertical="center"/>
    </xf>
    <xf numFmtId="0" fontId="23" fillId="5" borderId="3" xfId="0" applyFont="1" applyFill="1" applyBorder="1" applyAlignment="1">
      <alignment horizontal="left" vertical="center"/>
    </xf>
    <xf numFmtId="0" fontId="23" fillId="5" borderId="3" xfId="0" applyFont="1" applyFill="1" applyBorder="1"/>
    <xf numFmtId="0" fontId="23" fillId="5" borderId="5" xfId="0" applyFont="1" applyFill="1" applyBorder="1" applyAlignment="1">
      <alignment horizontal="left" vertical="center"/>
    </xf>
    <xf numFmtId="0" fontId="23" fillId="5" borderId="9" xfId="0" applyFont="1" applyFill="1" applyBorder="1"/>
    <xf numFmtId="0" fontId="23" fillId="5" borderId="15" xfId="0" applyFont="1" applyFill="1" applyBorder="1" applyAlignment="1">
      <alignment vertical="center"/>
    </xf>
    <xf numFmtId="0" fontId="23" fillId="5" borderId="1" xfId="0" applyFont="1" applyFill="1" applyBorder="1"/>
    <xf numFmtId="0" fontId="23" fillId="5" borderId="9" xfId="0" applyFont="1" applyFill="1" applyBorder="1" applyAlignment="1">
      <alignment vertical="center"/>
    </xf>
    <xf numFmtId="0" fontId="23" fillId="5" borderId="11" xfId="0" applyFont="1" applyFill="1" applyBorder="1" applyAlignment="1">
      <alignment horizontal="left"/>
    </xf>
    <xf numFmtId="0" fontId="23" fillId="5" borderId="1" xfId="0" applyFont="1" applyFill="1" applyBorder="1" applyAlignment="1">
      <alignment vertical="center"/>
    </xf>
    <xf numFmtId="0" fontId="88" fillId="5" borderId="0" xfId="0" applyFont="1" applyFill="1" applyAlignment="1">
      <alignment horizontal="center"/>
    </xf>
    <xf numFmtId="169" fontId="2" fillId="6" borderId="11" xfId="0" applyNumberFormat="1" applyFont="1" applyFill="1" applyBorder="1" applyAlignment="1" applyProtection="1">
      <alignment horizontal="center" vertical="center" wrapText="1"/>
      <protection locked="0"/>
    </xf>
    <xf numFmtId="169" fontId="2" fillId="29" borderId="11" xfId="0" applyNumberFormat="1" applyFont="1" applyFill="1" applyBorder="1" applyAlignment="1" applyProtection="1">
      <alignment horizontal="center" vertical="center" wrapText="1"/>
      <protection locked="0"/>
    </xf>
    <xf numFmtId="169" fontId="2" fillId="29" borderId="9" xfId="0" applyNumberFormat="1" applyFont="1" applyFill="1" applyBorder="1" applyAlignment="1" applyProtection="1">
      <alignment horizontal="center" vertical="center" wrapText="1"/>
      <protection locked="0"/>
    </xf>
    <xf numFmtId="168" fontId="33" fillId="7" borderId="11" xfId="0" applyNumberFormat="1" applyFont="1" applyFill="1" applyBorder="1" applyAlignment="1" applyProtection="1">
      <alignment horizontal="center" vertical="center" wrapText="1"/>
      <protection locked="0"/>
    </xf>
    <xf numFmtId="168" fontId="33" fillId="7" borderId="12" xfId="0" applyNumberFormat="1" applyFont="1" applyFill="1" applyBorder="1" applyAlignment="1" applyProtection="1">
      <alignment horizontal="center" vertical="center" wrapText="1"/>
      <protection locked="0"/>
    </xf>
    <xf numFmtId="170" fontId="20" fillId="5" borderId="10" xfId="0" applyNumberFormat="1" applyFont="1" applyFill="1" applyBorder="1" applyAlignment="1" applyProtection="1">
      <alignment horizontal="center" vertical="center"/>
      <protection hidden="1"/>
    </xf>
    <xf numFmtId="170" fontId="20" fillId="5" borderId="3" xfId="0" applyNumberFormat="1" applyFont="1" applyFill="1" applyBorder="1" applyAlignment="1" applyProtection="1">
      <alignment horizontal="center" vertical="center"/>
      <protection hidden="1"/>
    </xf>
    <xf numFmtId="0" fontId="20" fillId="5" borderId="1" xfId="0" applyFont="1" applyFill="1" applyBorder="1" applyAlignment="1" applyProtection="1">
      <alignment horizontal="left" vertical="center"/>
      <protection hidden="1"/>
    </xf>
    <xf numFmtId="0" fontId="9" fillId="12" borderId="4" xfId="0" applyFont="1" applyFill="1" applyBorder="1" applyAlignment="1">
      <alignment horizontal="left" vertical="center" wrapText="1" indent="2"/>
    </xf>
    <xf numFmtId="0" fontId="9" fillId="12" borderId="0" xfId="0" applyFont="1" applyFill="1" applyAlignment="1">
      <alignment horizontal="left" vertical="center" wrapText="1" indent="2"/>
    </xf>
    <xf numFmtId="0" fontId="2" fillId="5" borderId="4" xfId="0" applyFont="1" applyFill="1" applyBorder="1" applyAlignment="1">
      <alignment horizontal="left" vertical="center" wrapText="1" indent="2"/>
    </xf>
    <xf numFmtId="0" fontId="2" fillId="5" borderId="0" xfId="0" applyFont="1" applyFill="1" applyAlignment="1">
      <alignment horizontal="left" vertical="center" wrapText="1" indent="2"/>
    </xf>
    <xf numFmtId="0" fontId="2" fillId="5" borderId="5" xfId="0" applyFont="1" applyFill="1" applyBorder="1" applyAlignment="1">
      <alignment horizontal="left" vertical="center" wrapText="1" indent="2"/>
    </xf>
    <xf numFmtId="0" fontId="2" fillId="5" borderId="4" xfId="0" applyFont="1" applyFill="1" applyBorder="1" applyAlignment="1">
      <alignment horizontal="left" vertical="center" wrapText="1" indent="3"/>
    </xf>
    <xf numFmtId="0" fontId="2" fillId="5" borderId="0" xfId="0" applyFont="1" applyFill="1" applyAlignment="1">
      <alignment horizontal="left" vertical="center" wrapText="1" indent="3"/>
    </xf>
    <xf numFmtId="0" fontId="2" fillId="5" borderId="4" xfId="0" applyFont="1" applyFill="1" applyBorder="1" applyAlignment="1">
      <alignment horizontal="left" vertical="center" indent="3"/>
    </xf>
    <xf numFmtId="0" fontId="2" fillId="5" borderId="0" xfId="0" applyFont="1" applyFill="1" applyAlignment="1">
      <alignment horizontal="left" vertical="center" indent="3"/>
    </xf>
    <xf numFmtId="0" fontId="2" fillId="5" borderId="4" xfId="0" applyFont="1" applyFill="1" applyBorder="1" applyAlignment="1">
      <alignment horizontal="left" vertical="center" indent="2"/>
    </xf>
    <xf numFmtId="0" fontId="2" fillId="5" borderId="0" xfId="0" applyFont="1" applyFill="1" applyAlignment="1">
      <alignment horizontal="left" vertical="center" indent="2"/>
    </xf>
    <xf numFmtId="0" fontId="2" fillId="6" borderId="9" xfId="0" applyFont="1" applyFill="1" applyBorder="1" applyAlignment="1" applyProtection="1">
      <alignment horizontal="center" vertical="center"/>
      <protection locked="0"/>
    </xf>
    <xf numFmtId="0" fontId="2" fillId="6" borderId="15" xfId="0" applyFont="1" applyFill="1" applyBorder="1" applyAlignment="1" applyProtection="1">
      <alignment horizontal="center" vertical="center"/>
      <protection locked="0"/>
    </xf>
    <xf numFmtId="0" fontId="2" fillId="6" borderId="10" xfId="0" applyFont="1" applyFill="1" applyBorder="1" applyAlignment="1" applyProtection="1">
      <alignment horizontal="center" vertical="center"/>
      <protection locked="0"/>
    </xf>
    <xf numFmtId="0" fontId="2" fillId="7" borderId="9" xfId="0" applyFont="1" applyFill="1" applyBorder="1" applyAlignment="1" applyProtection="1">
      <alignment horizontal="left" vertical="center" indent="1"/>
      <protection locked="0"/>
    </xf>
    <xf numFmtId="0" fontId="2" fillId="7" borderId="15" xfId="0" applyFont="1" applyFill="1" applyBorder="1" applyAlignment="1" applyProtection="1">
      <alignment horizontal="left" vertical="center" indent="1"/>
      <protection locked="0"/>
    </xf>
    <xf numFmtId="0" fontId="2" fillId="7" borderId="10" xfId="0" applyFont="1" applyFill="1" applyBorder="1" applyAlignment="1" applyProtection="1">
      <alignment horizontal="left" vertical="center" indent="1"/>
      <protection locked="0"/>
    </xf>
    <xf numFmtId="14" fontId="2" fillId="6" borderId="9" xfId="0" applyNumberFormat="1" applyFont="1" applyFill="1" applyBorder="1" applyAlignment="1" applyProtection="1">
      <alignment horizontal="center" vertical="center"/>
      <protection locked="0"/>
    </xf>
    <xf numFmtId="0" fontId="2" fillId="5" borderId="7" xfId="0" applyFont="1" applyFill="1" applyBorder="1" applyAlignment="1">
      <alignment horizontal="center" vertical="center" wrapText="1"/>
    </xf>
    <xf numFmtId="168" fontId="2" fillId="6" borderId="9" xfId="0" applyNumberFormat="1" applyFont="1" applyFill="1" applyBorder="1" applyAlignment="1" applyProtection="1">
      <alignment horizontal="center" vertical="center"/>
      <protection locked="0"/>
    </xf>
    <xf numFmtId="168" fontId="2" fillId="6" borderId="10" xfId="0" applyNumberFormat="1" applyFont="1" applyFill="1" applyBorder="1" applyAlignment="1" applyProtection="1">
      <alignment horizontal="center" vertical="center"/>
      <protection locked="0"/>
    </xf>
    <xf numFmtId="0" fontId="2" fillId="29" borderId="9" xfId="0" applyFont="1" applyFill="1" applyBorder="1" applyAlignment="1" applyProtection="1">
      <alignment horizontal="left" vertical="center" indent="1"/>
      <protection locked="0"/>
    </xf>
    <xf numFmtId="0" fontId="2" fillId="29" borderId="15" xfId="0" applyFont="1" applyFill="1" applyBorder="1" applyAlignment="1" applyProtection="1">
      <alignment horizontal="left" vertical="center" indent="1"/>
      <protection locked="0"/>
    </xf>
    <xf numFmtId="0" fontId="2" fillId="29" borderId="10" xfId="0" applyFont="1" applyFill="1" applyBorder="1" applyAlignment="1" applyProtection="1">
      <alignment horizontal="left" vertical="center" indent="1"/>
      <protection locked="0"/>
    </xf>
    <xf numFmtId="0" fontId="2" fillId="5" borderId="58" xfId="0" applyFont="1" applyFill="1" applyBorder="1" applyAlignment="1">
      <alignment horizontal="center"/>
    </xf>
    <xf numFmtId="0" fontId="2" fillId="5" borderId="0" xfId="0" applyFont="1" applyFill="1" applyAlignment="1">
      <alignment horizontal="center"/>
    </xf>
    <xf numFmtId="0" fontId="2" fillId="5" borderId="59" xfId="0" applyFont="1" applyFill="1" applyBorder="1" applyAlignment="1">
      <alignment horizontal="center"/>
    </xf>
    <xf numFmtId="0" fontId="70" fillId="30" borderId="58" xfId="0" applyFont="1" applyFill="1" applyBorder="1" applyAlignment="1">
      <alignment horizontal="center" vertical="center" wrapText="1"/>
    </xf>
    <xf numFmtId="0" fontId="70" fillId="30" borderId="0" xfId="0" applyFont="1" applyFill="1" applyAlignment="1">
      <alignment horizontal="center" vertical="center"/>
    </xf>
    <xf numFmtId="0" fontId="70" fillId="30" borderId="59" xfId="0" applyFont="1" applyFill="1" applyBorder="1" applyAlignment="1">
      <alignment horizontal="center" vertical="center"/>
    </xf>
    <xf numFmtId="0" fontId="5" fillId="5" borderId="58" xfId="0" applyFont="1" applyFill="1" applyBorder="1" applyAlignment="1">
      <alignment horizontal="center" vertical="center"/>
    </xf>
    <xf numFmtId="0" fontId="5" fillId="5" borderId="0" xfId="0" applyFont="1" applyFill="1" applyAlignment="1">
      <alignment horizontal="center" vertical="center"/>
    </xf>
    <xf numFmtId="0" fontId="5" fillId="5" borderId="59" xfId="0" applyFont="1" applyFill="1" applyBorder="1" applyAlignment="1">
      <alignment horizontal="center" vertical="center"/>
    </xf>
    <xf numFmtId="0" fontId="75" fillId="4" borderId="60" xfId="0" applyFont="1" applyFill="1" applyBorder="1" applyAlignment="1">
      <alignment horizontal="right" vertical="center" indent="2"/>
    </xf>
    <xf numFmtId="0" fontId="76" fillId="4" borderId="61" xfId="0" applyFont="1" applyFill="1" applyBorder="1" applyAlignment="1">
      <alignment horizontal="right" vertical="center" indent="2"/>
    </xf>
    <xf numFmtId="0" fontId="76" fillId="4" borderId="62" xfId="0" applyFont="1" applyFill="1" applyBorder="1" applyAlignment="1">
      <alignment horizontal="right" vertical="center" indent="2"/>
    </xf>
    <xf numFmtId="0" fontId="9" fillId="30" borderId="1" xfId="0" applyFont="1" applyFill="1" applyBorder="1" applyAlignment="1">
      <alignment horizontal="left" vertical="center" indent="2"/>
    </xf>
    <xf numFmtId="0" fontId="9" fillId="30" borderId="2" xfId="0" applyFont="1" applyFill="1" applyBorder="1" applyAlignment="1">
      <alignment horizontal="left" vertical="center" indent="2"/>
    </xf>
    <xf numFmtId="0" fontId="9" fillId="30" borderId="3" xfId="0" applyFont="1" applyFill="1" applyBorder="1" applyAlignment="1">
      <alignment horizontal="left" vertical="center" indent="2"/>
    </xf>
    <xf numFmtId="0" fontId="2" fillId="29" borderId="9" xfId="0" applyFont="1" applyFill="1" applyBorder="1" applyAlignment="1" applyProtection="1">
      <alignment horizontal="left" vertical="center" wrapText="1" indent="1"/>
      <protection locked="0"/>
    </xf>
    <xf numFmtId="0" fontId="2" fillId="29" borderId="10" xfId="0" applyFont="1" applyFill="1" applyBorder="1" applyAlignment="1" applyProtection="1">
      <alignment horizontal="left" vertical="center" wrapText="1" indent="1"/>
      <protection locked="0"/>
    </xf>
    <xf numFmtId="0" fontId="2" fillId="6" borderId="9" xfId="0" applyFont="1" applyFill="1" applyBorder="1" applyAlignment="1" applyProtection="1">
      <alignment horizontal="center" vertical="center" wrapText="1"/>
      <protection locked="0"/>
    </xf>
    <xf numFmtId="0" fontId="2" fillId="6" borderId="15" xfId="0" applyFont="1" applyFill="1" applyBorder="1" applyAlignment="1" applyProtection="1">
      <alignment horizontal="center" vertical="center" wrapText="1"/>
      <protection locked="0"/>
    </xf>
    <xf numFmtId="0" fontId="2" fillId="6" borderId="10" xfId="0" applyFont="1" applyFill="1" applyBorder="1" applyAlignment="1" applyProtection="1">
      <alignment horizontal="center" vertical="center" wrapText="1"/>
      <protection locked="0"/>
    </xf>
    <xf numFmtId="0" fontId="2" fillId="0" borderId="9"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5" borderId="9" xfId="0" applyFont="1" applyFill="1" applyBorder="1" applyAlignment="1" applyProtection="1">
      <alignment horizontal="center" vertical="center" wrapText="1"/>
      <protection hidden="1"/>
    </xf>
    <xf numFmtId="0" fontId="2" fillId="5" borderId="15" xfId="0" applyFont="1" applyFill="1" applyBorder="1" applyAlignment="1" applyProtection="1">
      <alignment horizontal="center" vertical="center"/>
      <protection hidden="1"/>
    </xf>
    <xf numFmtId="0" fontId="2" fillId="5" borderId="10" xfId="0" applyFont="1" applyFill="1" applyBorder="1" applyAlignment="1" applyProtection="1">
      <alignment horizontal="center" vertical="center"/>
      <protection hidden="1"/>
    </xf>
    <xf numFmtId="0" fontId="2" fillId="0" borderId="9" xfId="0" applyFont="1" applyBorder="1" applyAlignment="1" applyProtection="1">
      <alignment horizontal="center" vertical="center" wrapText="1"/>
      <protection locked="0"/>
    </xf>
    <xf numFmtId="0" fontId="2" fillId="6" borderId="9" xfId="0" applyFont="1" applyFill="1" applyBorder="1" applyAlignment="1" applyProtection="1">
      <alignment horizontal="left" vertical="center" wrapText="1" indent="1"/>
      <protection locked="0"/>
    </xf>
    <xf numFmtId="0" fontId="2" fillId="6" borderId="10" xfId="0" applyFont="1" applyFill="1" applyBorder="1" applyAlignment="1" applyProtection="1">
      <alignment horizontal="left" vertical="center" wrapText="1" indent="1"/>
      <protection locked="0"/>
    </xf>
    <xf numFmtId="0" fontId="2" fillId="6" borderId="11" xfId="0" applyFont="1" applyFill="1" applyBorder="1" applyAlignment="1" applyProtection="1">
      <alignment horizontal="center" vertical="center" wrapText="1"/>
      <protection locked="0"/>
    </xf>
    <xf numFmtId="0" fontId="2" fillId="5" borderId="4" xfId="0" applyFont="1" applyFill="1" applyBorder="1" applyAlignment="1">
      <alignment horizontal="right" vertical="center" wrapText="1" indent="1"/>
    </xf>
    <xf numFmtId="0" fontId="2" fillId="5" borderId="0" xfId="0" applyFont="1" applyFill="1" applyAlignment="1">
      <alignment horizontal="right" vertical="center" wrapText="1" indent="1"/>
    </xf>
    <xf numFmtId="0" fontId="2" fillId="5" borderId="5" xfId="0" applyFont="1" applyFill="1" applyBorder="1" applyAlignment="1">
      <alignment horizontal="right" vertical="center" wrapText="1" indent="1"/>
    </xf>
    <xf numFmtId="0" fontId="2" fillId="5" borderId="5" xfId="0" applyFont="1" applyFill="1" applyBorder="1" applyAlignment="1">
      <alignment horizontal="left" vertical="center" indent="2"/>
    </xf>
    <xf numFmtId="0" fontId="49" fillId="5" borderId="0" xfId="5" applyFill="1" applyBorder="1" applyAlignment="1">
      <alignment horizontal="left" vertical="center"/>
    </xf>
    <xf numFmtId="0" fontId="9" fillId="5" borderId="4" xfId="0" applyFont="1" applyFill="1" applyBorder="1" applyAlignment="1">
      <alignment horizontal="left" vertical="center" indent="2"/>
    </xf>
    <xf numFmtId="0" fontId="9" fillId="5" borderId="0" xfId="0" applyFont="1" applyFill="1" applyAlignment="1">
      <alignment horizontal="left" vertical="center" indent="2"/>
    </xf>
    <xf numFmtId="0" fontId="75" fillId="4" borderId="61" xfId="0" applyFont="1" applyFill="1" applyBorder="1" applyAlignment="1">
      <alignment horizontal="right" vertical="center" indent="2"/>
    </xf>
    <xf numFmtId="0" fontId="75" fillId="4" borderId="62" xfId="0" applyFont="1" applyFill="1" applyBorder="1" applyAlignment="1">
      <alignment horizontal="right" vertical="center" indent="2"/>
    </xf>
    <xf numFmtId="0" fontId="2" fillId="7" borderId="0" xfId="0" applyFont="1" applyFill="1" applyAlignment="1">
      <alignment horizontal="center" vertical="center"/>
    </xf>
    <xf numFmtId="0" fontId="2" fillId="5" borderId="0" xfId="0" applyFont="1" applyFill="1" applyAlignment="1">
      <alignment horizontal="left" vertical="center" wrapText="1" indent="1"/>
    </xf>
    <xf numFmtId="0" fontId="13" fillId="15" borderId="0" xfId="0" applyFont="1" applyFill="1" applyAlignment="1">
      <alignment horizontal="center" vertical="center"/>
    </xf>
    <xf numFmtId="0" fontId="13" fillId="8" borderId="0" xfId="0" applyFont="1" applyFill="1" applyAlignment="1">
      <alignment horizontal="center" vertical="center"/>
    </xf>
    <xf numFmtId="0" fontId="2" fillId="5" borderId="5" xfId="0" applyFont="1" applyFill="1" applyBorder="1" applyAlignment="1">
      <alignment horizontal="left" vertical="center" wrapText="1" indent="1"/>
    </xf>
    <xf numFmtId="0" fontId="33" fillId="30" borderId="0" xfId="0" applyFont="1" applyFill="1" applyAlignment="1">
      <alignment horizontal="center" vertical="center" wrapText="1"/>
    </xf>
    <xf numFmtId="0" fontId="33" fillId="30" borderId="0" xfId="0" applyFont="1" applyFill="1" applyAlignment="1">
      <alignment horizontal="center" vertical="center"/>
    </xf>
    <xf numFmtId="0" fontId="12" fillId="5" borderId="4" xfId="0" applyFont="1" applyFill="1" applyBorder="1" applyAlignment="1">
      <alignment horizontal="left" vertical="center" indent="1"/>
    </xf>
    <xf numFmtId="0" fontId="12" fillId="5" borderId="0" xfId="0" applyFont="1" applyFill="1" applyAlignment="1">
      <alignment horizontal="left" vertical="center" indent="1"/>
    </xf>
    <xf numFmtId="0" fontId="88" fillId="5" borderId="0" xfId="0" applyFont="1" applyFill="1" applyAlignment="1">
      <alignment horizontal="center" vertical="center"/>
    </xf>
    <xf numFmtId="0" fontId="2" fillId="5" borderId="0" xfId="0" applyFont="1" applyFill="1" applyAlignment="1">
      <alignment horizontal="left" vertical="center" wrapText="1"/>
    </xf>
    <xf numFmtId="0" fontId="2" fillId="5" borderId="5" xfId="0" applyFont="1" applyFill="1" applyBorder="1" applyAlignment="1">
      <alignment horizontal="left" vertical="center" wrapText="1"/>
    </xf>
    <xf numFmtId="0" fontId="12" fillId="5" borderId="0" xfId="0" applyFont="1" applyFill="1" applyAlignment="1">
      <alignment horizontal="left" vertical="center" wrapText="1" indent="1"/>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0" xfId="0" applyFont="1" applyFill="1" applyAlignment="1">
      <alignment horizontal="left" vertical="center"/>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49" fillId="0" borderId="0" xfId="5" applyAlignment="1">
      <alignment horizontal="left" vertical="center"/>
    </xf>
    <xf numFmtId="0" fontId="38" fillId="5" borderId="4" xfId="0" applyFont="1" applyFill="1" applyBorder="1" applyAlignment="1">
      <alignment horizontal="left" vertical="center" wrapText="1" indent="2"/>
    </xf>
    <xf numFmtId="0" fontId="38" fillId="5" borderId="0" xfId="0" applyFont="1" applyFill="1" applyAlignment="1">
      <alignment horizontal="left" vertical="center" wrapText="1" indent="2"/>
    </xf>
    <xf numFmtId="0" fontId="2" fillId="7" borderId="9" xfId="0" applyFont="1" applyFill="1" applyBorder="1" applyAlignment="1">
      <alignment horizontal="center" vertical="center"/>
    </xf>
    <xf numFmtId="0" fontId="2" fillId="7" borderId="10" xfId="0" applyFont="1" applyFill="1" applyBorder="1" applyAlignment="1">
      <alignment horizontal="center" vertical="center"/>
    </xf>
    <xf numFmtId="0" fontId="13" fillId="30" borderId="0" xfId="0" applyFont="1" applyFill="1" applyAlignment="1">
      <alignment horizontal="center" vertical="center" wrapText="1"/>
    </xf>
    <xf numFmtId="0" fontId="2" fillId="17" borderId="9" xfId="0" applyFont="1" applyFill="1" applyBorder="1" applyAlignment="1">
      <alignment horizontal="center" vertical="center"/>
    </xf>
    <xf numFmtId="0" fontId="2" fillId="17" borderId="10" xfId="0" applyFont="1" applyFill="1" applyBorder="1" applyAlignment="1">
      <alignment horizontal="center" vertical="center"/>
    </xf>
    <xf numFmtId="0" fontId="0" fillId="5" borderId="4" xfId="0" applyFill="1" applyBorder="1" applyAlignment="1">
      <alignment horizontal="left" vertical="center" wrapText="1" indent="2"/>
    </xf>
    <xf numFmtId="0" fontId="0" fillId="5" borderId="0" xfId="0" applyFill="1" applyAlignment="1">
      <alignment horizontal="left" vertical="center" wrapText="1" indent="2"/>
    </xf>
    <xf numFmtId="0" fontId="0" fillId="5" borderId="5" xfId="0" applyFill="1" applyBorder="1" applyAlignment="1">
      <alignment horizontal="left" vertical="center" wrapText="1" indent="2"/>
    </xf>
    <xf numFmtId="0" fontId="0" fillId="5" borderId="4" xfId="0" applyFill="1" applyBorder="1" applyAlignment="1">
      <alignment horizontal="left" vertical="center" indent="3"/>
    </xf>
    <xf numFmtId="0" fontId="0" fillId="5" borderId="0" xfId="0" applyFill="1" applyAlignment="1">
      <alignment horizontal="left" vertical="center" indent="3"/>
    </xf>
    <xf numFmtId="0" fontId="0" fillId="5" borderId="4" xfId="0" applyFill="1" applyBorder="1" applyAlignment="1">
      <alignment horizontal="left" vertical="center" wrapText="1" indent="3"/>
    </xf>
    <xf numFmtId="0" fontId="0" fillId="5" borderId="0" xfId="0" applyFill="1" applyAlignment="1">
      <alignment horizontal="left" vertical="center" wrapText="1" indent="3"/>
    </xf>
    <xf numFmtId="0" fontId="38" fillId="5" borderId="4" xfId="0" applyFont="1" applyFill="1" applyBorder="1" applyAlignment="1">
      <alignment horizontal="left" vertical="center" indent="2"/>
    </xf>
    <xf numFmtId="0" fontId="38" fillId="5" borderId="0" xfId="0" applyFont="1" applyFill="1" applyAlignment="1">
      <alignment horizontal="left" vertical="center" indent="2"/>
    </xf>
    <xf numFmtId="0" fontId="33" fillId="5" borderId="4" xfId="0" applyFont="1" applyFill="1" applyBorder="1" applyAlignment="1">
      <alignment horizontal="left" vertical="center" wrapText="1" indent="3"/>
    </xf>
    <xf numFmtId="0" fontId="33" fillId="5" borderId="0" xfId="0" applyFont="1" applyFill="1" applyAlignment="1">
      <alignment horizontal="left" vertical="center" wrapText="1" indent="3"/>
    </xf>
    <xf numFmtId="0" fontId="34" fillId="5" borderId="4" xfId="0" applyFont="1" applyFill="1" applyBorder="1" applyAlignment="1">
      <alignment horizontal="left" vertical="center" wrapText="1" indent="3"/>
    </xf>
    <xf numFmtId="0" fontId="34" fillId="5" borderId="0" xfId="0" applyFont="1" applyFill="1" applyAlignment="1">
      <alignment horizontal="left" vertical="center" wrapText="1" indent="3"/>
    </xf>
    <xf numFmtId="0" fontId="0" fillId="5" borderId="4" xfId="0" applyFill="1" applyBorder="1" applyAlignment="1">
      <alignment horizontal="left" vertical="center" indent="2"/>
    </xf>
    <xf numFmtId="0" fontId="0" fillId="5" borderId="0" xfId="0" applyFill="1" applyAlignment="1">
      <alignment horizontal="left" vertical="center" indent="2"/>
    </xf>
    <xf numFmtId="0" fontId="0" fillId="5" borderId="5" xfId="0" applyFill="1" applyBorder="1" applyAlignment="1">
      <alignment horizontal="left" vertical="center" indent="2"/>
    </xf>
    <xf numFmtId="0" fontId="2" fillId="5" borderId="7" xfId="0" applyFont="1" applyFill="1" applyBorder="1" applyAlignment="1">
      <alignment horizontal="left" indent="2"/>
    </xf>
    <xf numFmtId="0" fontId="2" fillId="5" borderId="8" xfId="0" applyFont="1" applyFill="1" applyBorder="1" applyAlignment="1">
      <alignment horizontal="left" indent="2"/>
    </xf>
    <xf numFmtId="0" fontId="43" fillId="4" borderId="0" xfId="0" applyFont="1" applyFill="1" applyAlignment="1" applyProtection="1">
      <alignment horizontal="left" vertical="center"/>
      <protection hidden="1"/>
    </xf>
    <xf numFmtId="0" fontId="87" fillId="30" borderId="1" xfId="5" applyFont="1" applyFill="1" applyBorder="1" applyAlignment="1">
      <alignment horizontal="center" vertical="center" wrapText="1"/>
    </xf>
    <xf numFmtId="0" fontId="87" fillId="30" borderId="2" xfId="5" applyFont="1" applyFill="1" applyBorder="1" applyAlignment="1">
      <alignment horizontal="center" vertical="center" wrapText="1"/>
    </xf>
    <xf numFmtId="0" fontId="87" fillId="30" borderId="3" xfId="5" applyFont="1" applyFill="1" applyBorder="1" applyAlignment="1">
      <alignment horizontal="center" vertical="center" wrapText="1"/>
    </xf>
    <xf numFmtId="0" fontId="87" fillId="30" borderId="4" xfId="5" applyFont="1" applyFill="1" applyBorder="1" applyAlignment="1">
      <alignment horizontal="center" vertical="center" wrapText="1"/>
    </xf>
    <xf numFmtId="0" fontId="87" fillId="30" borderId="0" xfId="5" applyFont="1" applyFill="1" applyAlignment="1">
      <alignment horizontal="center" vertical="center" wrapText="1"/>
    </xf>
    <xf numFmtId="0" fontId="87" fillId="30" borderId="5" xfId="5" applyFont="1" applyFill="1" applyBorder="1" applyAlignment="1">
      <alignment horizontal="center" vertical="center" wrapText="1"/>
    </xf>
    <xf numFmtId="14" fontId="43" fillId="4" borderId="0" xfId="0" applyNumberFormat="1" applyFont="1" applyFill="1" applyAlignment="1" applyProtection="1">
      <alignment horizontal="left" vertical="center"/>
      <protection hidden="1"/>
    </xf>
    <xf numFmtId="0" fontId="87" fillId="30" borderId="9" xfId="5" applyFont="1" applyFill="1" applyBorder="1" applyAlignment="1">
      <alignment horizontal="center" vertical="center" wrapText="1"/>
    </xf>
    <xf numFmtId="0" fontId="87" fillId="30" borderId="15" xfId="5" applyFont="1" applyFill="1" applyBorder="1" applyAlignment="1">
      <alignment horizontal="center" vertical="center" wrapText="1"/>
    </xf>
    <xf numFmtId="0" fontId="87" fillId="30" borderId="10" xfId="5" applyFont="1" applyFill="1" applyBorder="1" applyAlignment="1">
      <alignment horizontal="center" vertical="center" wrapText="1"/>
    </xf>
    <xf numFmtId="0" fontId="16" fillId="30" borderId="11" xfId="0" applyFont="1" applyFill="1" applyBorder="1" applyAlignment="1">
      <alignment horizontal="center" vertical="center"/>
    </xf>
    <xf numFmtId="0" fontId="16" fillId="30" borderId="12" xfId="0" applyFont="1" applyFill="1" applyBorder="1" applyAlignment="1">
      <alignment horizontal="center" vertical="center" wrapText="1"/>
    </xf>
    <xf numFmtId="0" fontId="16" fillId="30" borderId="14" xfId="0" applyFont="1" applyFill="1" applyBorder="1" applyAlignment="1">
      <alignment horizontal="center" vertical="center" wrapText="1"/>
    </xf>
    <xf numFmtId="0" fontId="16" fillId="30" borderId="13" xfId="0" applyFont="1" applyFill="1" applyBorder="1" applyAlignment="1">
      <alignment horizontal="center" vertical="center" wrapText="1"/>
    </xf>
    <xf numFmtId="0" fontId="16" fillId="9" borderId="12" xfId="0" applyFont="1" applyFill="1" applyBorder="1" applyAlignment="1">
      <alignment horizontal="center" vertical="center" wrapText="1"/>
    </xf>
    <xf numFmtId="0" fontId="16" fillId="9" borderId="14" xfId="0" applyFont="1" applyFill="1" applyBorder="1" applyAlignment="1">
      <alignment horizontal="center" vertical="center" wrapText="1"/>
    </xf>
    <xf numFmtId="0" fontId="16" fillId="9" borderId="13" xfId="0" applyFont="1" applyFill="1" applyBorder="1" applyAlignment="1">
      <alignment horizontal="center" vertical="center" wrapText="1"/>
    </xf>
    <xf numFmtId="0" fontId="87" fillId="30" borderId="9" xfId="5" applyFont="1" applyFill="1" applyBorder="1" applyAlignment="1">
      <alignment horizontal="center" vertical="center"/>
    </xf>
    <xf numFmtId="0" fontId="87" fillId="30" borderId="15" xfId="5" applyFont="1" applyFill="1" applyBorder="1" applyAlignment="1">
      <alignment horizontal="center" vertical="center"/>
    </xf>
    <xf numFmtId="0" fontId="87" fillId="30" borderId="10" xfId="5" applyFont="1" applyFill="1" applyBorder="1" applyAlignment="1">
      <alignment horizontal="center" vertical="center"/>
    </xf>
    <xf numFmtId="0" fontId="16" fillId="30" borderId="9" xfId="0" applyFont="1" applyFill="1" applyBorder="1" applyAlignment="1">
      <alignment horizontal="center" vertical="center"/>
    </xf>
    <xf numFmtId="0" fontId="16" fillId="30" borderId="15" xfId="0" applyFont="1" applyFill="1" applyBorder="1" applyAlignment="1">
      <alignment horizontal="center" vertical="center"/>
    </xf>
    <xf numFmtId="0" fontId="16" fillId="30" borderId="10" xfId="0" applyFont="1" applyFill="1" applyBorder="1" applyAlignment="1">
      <alignment horizontal="center" vertical="center"/>
    </xf>
    <xf numFmtId="0" fontId="2" fillId="4" borderId="56" xfId="0" applyFont="1" applyFill="1" applyBorder="1" applyAlignment="1">
      <alignment horizontal="center"/>
    </xf>
    <xf numFmtId="0" fontId="2" fillId="4" borderId="57" xfId="0" applyFont="1" applyFill="1" applyBorder="1" applyAlignment="1">
      <alignment horizontal="center"/>
    </xf>
    <xf numFmtId="0" fontId="70" fillId="30" borderId="0" xfId="0" applyFont="1" applyFill="1" applyAlignment="1">
      <alignment horizontal="center" vertical="center" wrapText="1"/>
    </xf>
    <xf numFmtId="0" fontId="70" fillId="30" borderId="59" xfId="0" applyFont="1" applyFill="1" applyBorder="1" applyAlignment="1">
      <alignment horizontal="center" vertical="center" wrapText="1"/>
    </xf>
    <xf numFmtId="0" fontId="75" fillId="4" borderId="58" xfId="0" applyFont="1" applyFill="1" applyBorder="1" applyAlignment="1">
      <alignment horizontal="right" vertical="center" indent="2"/>
    </xf>
    <xf numFmtId="0" fontId="6" fillId="4" borderId="0" xfId="0" applyFont="1" applyFill="1" applyAlignment="1">
      <alignment horizontal="right" vertical="center" indent="2"/>
    </xf>
    <xf numFmtId="0" fontId="6" fillId="4" borderId="59" xfId="0" applyFont="1" applyFill="1" applyBorder="1" applyAlignment="1">
      <alignment horizontal="right" vertical="center" indent="2"/>
    </xf>
    <xf numFmtId="0" fontId="43" fillId="4" borderId="58" xfId="0" applyFont="1" applyFill="1" applyBorder="1" applyAlignment="1" applyProtection="1">
      <alignment horizontal="right" vertical="center" indent="2"/>
      <protection hidden="1"/>
    </xf>
    <xf numFmtId="0" fontId="43" fillId="4" borderId="0" xfId="0" applyFont="1" applyFill="1" applyAlignment="1" applyProtection="1">
      <alignment horizontal="right" vertical="center" indent="2"/>
      <protection hidden="1"/>
    </xf>
    <xf numFmtId="0" fontId="87" fillId="30" borderId="6" xfId="5" applyFont="1" applyFill="1" applyBorder="1" applyAlignment="1">
      <alignment horizontal="center" vertical="center" wrapText="1"/>
    </xf>
    <xf numFmtId="0" fontId="87" fillId="30" borderId="7" xfId="5" applyFont="1" applyFill="1" applyBorder="1" applyAlignment="1">
      <alignment horizontal="center" vertical="center" wrapText="1"/>
    </xf>
    <xf numFmtId="0" fontId="87" fillId="30" borderId="8" xfId="5" applyFont="1" applyFill="1" applyBorder="1" applyAlignment="1">
      <alignment horizontal="center" vertical="center" wrapText="1"/>
    </xf>
    <xf numFmtId="0" fontId="16" fillId="30" borderId="11" xfId="0" applyFont="1" applyFill="1" applyBorder="1" applyAlignment="1">
      <alignment horizontal="center" vertical="center" wrapText="1"/>
    </xf>
    <xf numFmtId="0" fontId="25" fillId="30" borderId="11" xfId="0" applyFont="1" applyFill="1" applyBorder="1" applyAlignment="1">
      <alignment horizontal="center" vertical="center" wrapText="1"/>
    </xf>
    <xf numFmtId="0" fontId="6" fillId="4" borderId="61" xfId="0" applyFont="1" applyFill="1" applyBorder="1" applyAlignment="1">
      <alignment horizontal="right" vertical="center" indent="2"/>
    </xf>
    <xf numFmtId="0" fontId="6" fillId="4" borderId="62" xfId="0" applyFont="1" applyFill="1" applyBorder="1" applyAlignment="1">
      <alignment horizontal="right" vertical="center" indent="2"/>
    </xf>
    <xf numFmtId="0" fontId="25" fillId="30" borderId="9" xfId="0" applyFont="1" applyFill="1" applyBorder="1" applyAlignment="1">
      <alignment horizontal="center" vertical="center" wrapText="1"/>
    </xf>
    <xf numFmtId="0" fontId="25" fillId="30" borderId="15" xfId="0" applyFont="1" applyFill="1" applyBorder="1" applyAlignment="1">
      <alignment horizontal="center" vertical="center" wrapText="1"/>
    </xf>
    <xf numFmtId="0" fontId="25" fillId="30" borderId="10" xfId="0" applyFont="1" applyFill="1" applyBorder="1" applyAlignment="1">
      <alignment horizontal="center" vertical="center" wrapText="1"/>
    </xf>
    <xf numFmtId="0" fontId="39" fillId="5" borderId="4" xfId="0" applyFont="1" applyFill="1" applyBorder="1" applyAlignment="1" applyProtection="1">
      <alignment horizontal="right" vertical="center" indent="2"/>
      <protection hidden="1"/>
    </xf>
    <xf numFmtId="0" fontId="39" fillId="5" borderId="0" xfId="0" applyFont="1" applyFill="1" applyAlignment="1" applyProtection="1">
      <alignment horizontal="right" vertical="center" indent="2"/>
      <protection hidden="1"/>
    </xf>
    <xf numFmtId="0" fontId="39" fillId="5" borderId="5" xfId="0" applyFont="1" applyFill="1" applyBorder="1" applyAlignment="1" applyProtection="1">
      <alignment horizontal="right" vertical="center" indent="2"/>
      <protection hidden="1"/>
    </xf>
    <xf numFmtId="0" fontId="33" fillId="5" borderId="0" xfId="0" applyFont="1" applyFill="1" applyAlignment="1">
      <alignment horizontal="center" wrapText="1"/>
    </xf>
    <xf numFmtId="0" fontId="39" fillId="5" borderId="0" xfId="0" applyFont="1" applyFill="1" applyAlignment="1" applyProtection="1">
      <alignment horizontal="right" vertical="center" wrapText="1" indent="2"/>
      <protection hidden="1"/>
    </xf>
    <xf numFmtId="3" fontId="40" fillId="5" borderId="11" xfId="0" applyNumberFormat="1" applyFont="1" applyFill="1" applyBorder="1" applyAlignment="1" applyProtection="1">
      <alignment horizontal="center" vertical="center" wrapText="1"/>
      <protection hidden="1"/>
    </xf>
    <xf numFmtId="166" fontId="40" fillId="5" borderId="11" xfId="0" applyNumberFormat="1" applyFont="1" applyFill="1" applyBorder="1" applyAlignment="1" applyProtection="1">
      <alignment horizontal="center" vertical="center" wrapText="1"/>
      <protection hidden="1"/>
    </xf>
    <xf numFmtId="0" fontId="75" fillId="4" borderId="58" xfId="0" applyFont="1" applyFill="1" applyBorder="1" applyAlignment="1" applyProtection="1">
      <alignment horizontal="right" vertical="center" indent="2"/>
      <protection hidden="1"/>
    </xf>
    <xf numFmtId="0" fontId="6" fillId="4" borderId="0" xfId="0" applyFont="1" applyFill="1" applyAlignment="1" applyProtection="1">
      <alignment horizontal="right" vertical="center" indent="2"/>
      <protection hidden="1"/>
    </xf>
    <xf numFmtId="0" fontId="6" fillId="4" borderId="59" xfId="0" applyFont="1" applyFill="1" applyBorder="1" applyAlignment="1" applyProtection="1">
      <alignment horizontal="right" vertical="center" indent="2"/>
      <protection hidden="1"/>
    </xf>
    <xf numFmtId="0" fontId="49" fillId="5" borderId="4" xfId="5" applyFill="1" applyBorder="1" applyAlignment="1">
      <alignment horizontal="left" vertical="center" indent="4"/>
    </xf>
    <xf numFmtId="0" fontId="49" fillId="5" borderId="0" xfId="5" applyFill="1" applyBorder="1" applyAlignment="1">
      <alignment horizontal="left" vertical="center" indent="4"/>
    </xf>
    <xf numFmtId="0" fontId="49" fillId="5" borderId="6" xfId="5" applyFill="1" applyBorder="1" applyAlignment="1">
      <alignment horizontal="left" vertical="center" indent="4"/>
    </xf>
    <xf numFmtId="0" fontId="49" fillId="5" borderId="7" xfId="5" applyFill="1" applyBorder="1" applyAlignment="1">
      <alignment horizontal="left" vertical="center" indent="4"/>
    </xf>
    <xf numFmtId="0" fontId="43" fillId="4" borderId="58" xfId="0" applyFont="1" applyFill="1" applyBorder="1" applyAlignment="1" applyProtection="1">
      <alignment horizontal="right" vertical="center" indent="3"/>
      <protection hidden="1"/>
    </xf>
    <xf numFmtId="0" fontId="43" fillId="4" borderId="0" xfId="0" applyFont="1" applyFill="1" applyAlignment="1" applyProtection="1">
      <alignment horizontal="right" vertical="center" indent="3"/>
      <protection hidden="1"/>
    </xf>
    <xf numFmtId="0" fontId="18" fillId="30" borderId="11" xfId="0" applyFont="1" applyFill="1" applyBorder="1" applyAlignment="1" applyProtection="1">
      <alignment horizontal="center" vertical="center"/>
      <protection hidden="1"/>
    </xf>
    <xf numFmtId="0" fontId="20" fillId="12" borderId="9" xfId="0" applyFont="1" applyFill="1" applyBorder="1" applyAlignment="1" applyProtection="1">
      <alignment horizontal="center" vertical="center"/>
      <protection hidden="1"/>
    </xf>
    <xf numFmtId="0" fontId="20" fillId="12" borderId="15" xfId="0" applyFont="1" applyFill="1" applyBorder="1" applyAlignment="1" applyProtection="1">
      <alignment horizontal="center" vertical="center"/>
      <protection hidden="1"/>
    </xf>
    <xf numFmtId="0" fontId="20" fillId="12" borderId="10" xfId="0" applyFont="1" applyFill="1" applyBorder="1" applyAlignment="1" applyProtection="1">
      <alignment horizontal="center" vertical="center"/>
      <protection hidden="1"/>
    </xf>
    <xf numFmtId="0" fontId="18" fillId="30" borderId="1" xfId="0" applyFont="1" applyFill="1" applyBorder="1" applyAlignment="1" applyProtection="1">
      <alignment horizontal="left" vertical="center" wrapText="1"/>
      <protection hidden="1"/>
    </xf>
    <xf numFmtId="0" fontId="18" fillId="30" borderId="10" xfId="0" applyFont="1" applyFill="1" applyBorder="1" applyAlignment="1" applyProtection="1">
      <alignment horizontal="left" vertical="center" wrapText="1"/>
      <protection hidden="1"/>
    </xf>
    <xf numFmtId="0" fontId="18" fillId="30" borderId="11" xfId="0" applyFont="1" applyFill="1" applyBorder="1" applyAlignment="1" applyProtection="1">
      <alignment horizontal="left" vertical="center" wrapText="1"/>
      <protection hidden="1"/>
    </xf>
    <xf numFmtId="0" fontId="18" fillId="2" borderId="0" xfId="0" applyFont="1" applyFill="1" applyAlignment="1" applyProtection="1">
      <alignment horizontal="left" vertical="top" wrapText="1"/>
      <protection hidden="1"/>
    </xf>
    <xf numFmtId="0" fontId="18" fillId="2" borderId="7" xfId="0" applyFont="1" applyFill="1" applyBorder="1" applyAlignment="1" applyProtection="1">
      <alignment horizontal="left" vertical="top" wrapText="1"/>
      <protection hidden="1"/>
    </xf>
    <xf numFmtId="0" fontId="18" fillId="30" borderId="11" xfId="0" applyFont="1" applyFill="1" applyBorder="1" applyAlignment="1" applyProtection="1">
      <alignment horizontal="center" vertical="center" wrapText="1"/>
      <protection hidden="1"/>
    </xf>
    <xf numFmtId="0" fontId="18" fillId="30" borderId="12" xfId="0" applyFont="1" applyFill="1" applyBorder="1" applyAlignment="1" applyProtection="1">
      <alignment horizontal="center" vertical="center" wrapText="1"/>
      <protection hidden="1"/>
    </xf>
    <xf numFmtId="0" fontId="18" fillId="30" borderId="13" xfId="0" applyFont="1" applyFill="1" applyBorder="1" applyAlignment="1" applyProtection="1">
      <alignment horizontal="center" vertical="center"/>
      <protection hidden="1"/>
    </xf>
    <xf numFmtId="0" fontId="5" fillId="30" borderId="14" xfId="0" applyFont="1" applyFill="1" applyBorder="1" applyAlignment="1" applyProtection="1">
      <alignment horizontal="center" vertical="center"/>
      <protection hidden="1"/>
    </xf>
    <xf numFmtId="0" fontId="5" fillId="30" borderId="13" xfId="0" applyFont="1" applyFill="1" applyBorder="1" applyAlignment="1" applyProtection="1">
      <alignment horizontal="center" vertical="center"/>
      <protection hidden="1"/>
    </xf>
    <xf numFmtId="0" fontId="18" fillId="3" borderId="11" xfId="0" applyFont="1" applyFill="1" applyBorder="1" applyAlignment="1">
      <alignment horizontal="center" vertical="center" wrapText="1"/>
    </xf>
    <xf numFmtId="0" fontId="24" fillId="5" borderId="11" xfId="0" applyFont="1" applyFill="1" applyBorder="1" applyAlignment="1">
      <alignment horizontal="center" vertical="center" wrapText="1"/>
    </xf>
    <xf numFmtId="0" fontId="0" fillId="5" borderId="6" xfId="0" applyFill="1" applyBorder="1" applyAlignment="1">
      <alignment horizontal="center" vertical="center" wrapText="1"/>
    </xf>
    <xf numFmtId="0" fontId="0" fillId="5" borderId="8"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24" fillId="5" borderId="9"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0" fillId="5" borderId="13" xfId="0" applyFill="1" applyBorder="1" applyAlignment="1">
      <alignment horizontal="center" vertical="center" wrapText="1"/>
    </xf>
    <xf numFmtId="0" fontId="0" fillId="5" borderId="11" xfId="0" applyFill="1" applyBorder="1" applyAlignment="1">
      <alignment horizontal="center" vertical="center" wrapText="1"/>
    </xf>
    <xf numFmtId="0" fontId="23" fillId="5" borderId="11" xfId="0" applyFont="1" applyFill="1" applyBorder="1" applyAlignment="1">
      <alignment horizontal="center" vertical="center" wrapText="1"/>
    </xf>
    <xf numFmtId="0" fontId="18" fillId="3" borderId="9"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23" fillId="0" borderId="12"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3" xfId="0" applyFont="1" applyBorder="1" applyAlignment="1">
      <alignment horizontal="center" vertical="center" wrapText="1"/>
    </xf>
    <xf numFmtId="0" fontId="18" fillId="3" borderId="12"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8" fillId="3" borderId="13" xfId="0" applyFont="1" applyFill="1" applyBorder="1" applyAlignment="1">
      <alignment horizontal="center" vertical="center" wrapText="1"/>
    </xf>
    <xf numFmtId="0" fontId="23" fillId="5" borderId="0" xfId="0" applyFont="1" applyFill="1" applyAlignment="1" applyProtection="1">
      <alignment horizontal="left" vertical="center" wrapText="1" indent="1"/>
      <protection locked="0"/>
    </xf>
    <xf numFmtId="0" fontId="0" fillId="5" borderId="0" xfId="0" applyFill="1" applyAlignment="1" applyProtection="1">
      <alignment horizontal="right" vertical="center" indent="1"/>
      <protection hidden="1"/>
    </xf>
    <xf numFmtId="166" fontId="24" fillId="3" borderId="9" xfId="0" applyNumberFormat="1" applyFont="1" applyFill="1" applyBorder="1" applyAlignment="1">
      <alignment horizontal="center" vertical="center" wrapText="1"/>
    </xf>
    <xf numFmtId="166" fontId="24" fillId="3" borderId="10" xfId="0" applyNumberFormat="1" applyFont="1" applyFill="1" applyBorder="1" applyAlignment="1">
      <alignment horizontal="center" vertical="center" wrapText="1"/>
    </xf>
    <xf numFmtId="0" fontId="3" fillId="30" borderId="58" xfId="0" applyFont="1" applyFill="1" applyBorder="1" applyAlignment="1">
      <alignment horizontal="center" vertical="center" wrapText="1"/>
    </xf>
    <xf numFmtId="0" fontId="3" fillId="30" borderId="0" xfId="0" applyFont="1" applyFill="1" applyAlignment="1">
      <alignment horizontal="center" vertical="center" wrapText="1"/>
    </xf>
    <xf numFmtId="0" fontId="3" fillId="30" borderId="59" xfId="0" applyFont="1" applyFill="1" applyBorder="1" applyAlignment="1">
      <alignment horizontal="center" vertical="center" wrapText="1"/>
    </xf>
    <xf numFmtId="0" fontId="18" fillId="3" borderId="12" xfId="0" applyFont="1" applyFill="1" applyBorder="1" applyAlignment="1">
      <alignment horizontal="center" vertical="center"/>
    </xf>
    <xf numFmtId="0" fontId="18" fillId="3" borderId="13" xfId="0" applyFont="1" applyFill="1" applyBorder="1" applyAlignment="1">
      <alignment horizontal="center" vertical="center"/>
    </xf>
    <xf numFmtId="0" fontId="37" fillId="5" borderId="0" xfId="0" applyFont="1" applyFill="1" applyAlignment="1" applyProtection="1">
      <alignment horizontal="right" wrapText="1" indent="1"/>
      <protection hidden="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6" fillId="3" borderId="9" xfId="0" applyFont="1" applyFill="1" applyBorder="1" applyAlignment="1" applyProtection="1">
      <alignment horizontal="center" vertical="center" wrapText="1"/>
      <protection hidden="1"/>
    </xf>
    <xf numFmtId="0" fontId="26" fillId="3" borderId="10" xfId="0" applyFont="1" applyFill="1" applyBorder="1" applyAlignment="1" applyProtection="1">
      <alignment horizontal="center" vertical="center" wrapText="1"/>
      <protection hidden="1"/>
    </xf>
    <xf numFmtId="0" fontId="42" fillId="5" borderId="11" xfId="0" applyFont="1" applyFill="1" applyBorder="1" applyAlignment="1">
      <alignment horizontal="center" vertical="center" wrapText="1"/>
    </xf>
    <xf numFmtId="0" fontId="23" fillId="5" borderId="11" xfId="0" applyFont="1" applyFill="1" applyBorder="1" applyAlignment="1">
      <alignment horizontal="center" vertical="center"/>
    </xf>
    <xf numFmtId="0" fontId="21" fillId="11" borderId="63" xfId="0" applyFont="1" applyFill="1" applyBorder="1" applyAlignment="1">
      <alignment horizontal="center" vertical="center"/>
    </xf>
    <xf numFmtId="0" fontId="21" fillId="11" borderId="65" xfId="0" applyFont="1" applyFill="1" applyBorder="1" applyAlignment="1">
      <alignment horizontal="center" vertical="center"/>
    </xf>
    <xf numFmtId="0" fontId="23" fillId="0" borderId="11" xfId="0" applyFont="1" applyBorder="1" applyAlignment="1">
      <alignment horizontal="center" vertical="center"/>
    </xf>
    <xf numFmtId="0" fontId="21" fillId="11" borderId="64" xfId="0" applyFont="1" applyFill="1" applyBorder="1" applyAlignment="1">
      <alignment horizontal="center" vertical="center"/>
    </xf>
    <xf numFmtId="0" fontId="23" fillId="0" borderId="12" xfId="0" applyFont="1" applyBorder="1" applyAlignment="1">
      <alignment horizontal="center" vertical="center"/>
    </xf>
    <xf numFmtId="0" fontId="23" fillId="0" borderId="14" xfId="0" applyFont="1" applyBorder="1" applyAlignment="1">
      <alignment horizontal="center" vertical="center"/>
    </xf>
    <xf numFmtId="0" fontId="23" fillId="0" borderId="13" xfId="0" applyFont="1" applyBorder="1" applyAlignment="1">
      <alignment horizontal="center" vertical="center"/>
    </xf>
    <xf numFmtId="0" fontId="26" fillId="30" borderId="11" xfId="0" applyFont="1" applyFill="1" applyBorder="1" applyAlignment="1">
      <alignment horizontal="center" vertical="center" wrapText="1"/>
    </xf>
    <xf numFmtId="0" fontId="26" fillId="30" borderId="12" xfId="0" applyFont="1" applyFill="1" applyBorder="1" applyAlignment="1">
      <alignment horizontal="center" vertical="center" wrapText="1"/>
    </xf>
    <xf numFmtId="0" fontId="26" fillId="30" borderId="14" xfId="0" applyFont="1" applyFill="1" applyBorder="1" applyAlignment="1">
      <alignment horizontal="center" vertical="center" wrapText="1"/>
    </xf>
    <xf numFmtId="0" fontId="26" fillId="30" borderId="13" xfId="0" applyFont="1" applyFill="1" applyBorder="1" applyAlignment="1">
      <alignment horizontal="center" vertical="center" wrapText="1"/>
    </xf>
    <xf numFmtId="0" fontId="0" fillId="18" borderId="44" xfId="0" applyFill="1" applyBorder="1" applyAlignment="1">
      <alignment horizontal="left" vertical="center" indent="1"/>
    </xf>
    <xf numFmtId="0" fontId="0" fillId="18" borderId="27" xfId="0" applyFill="1" applyBorder="1" applyAlignment="1">
      <alignment horizontal="left" vertical="center" indent="1"/>
    </xf>
    <xf numFmtId="0" fontId="0" fillId="18" borderId="45" xfId="0" applyFill="1" applyBorder="1" applyAlignment="1">
      <alignment horizontal="left" vertical="center" indent="1"/>
    </xf>
    <xf numFmtId="0" fontId="48" fillId="5" borderId="4" xfId="0" applyFont="1" applyFill="1" applyBorder="1" applyAlignment="1" applyProtection="1">
      <alignment horizontal="left" vertical="center" wrapText="1" indent="4"/>
      <protection hidden="1"/>
    </xf>
    <xf numFmtId="0" fontId="48" fillId="5" borderId="0" xfId="0" applyFont="1" applyFill="1" applyAlignment="1" applyProtection="1">
      <alignment horizontal="left" vertical="center" wrapText="1" indent="4"/>
      <protection hidden="1"/>
    </xf>
    <xf numFmtId="0" fontId="48" fillId="5" borderId="5" xfId="0" applyFont="1" applyFill="1" applyBorder="1" applyAlignment="1" applyProtection="1">
      <alignment horizontal="left" vertical="center" wrapText="1" indent="4"/>
      <protection hidden="1"/>
    </xf>
    <xf numFmtId="0" fontId="0" fillId="18" borderId="48" xfId="0" applyFill="1" applyBorder="1" applyAlignment="1">
      <alignment horizontal="left" vertical="center" indent="1"/>
    </xf>
    <xf numFmtId="0" fontId="0" fillId="18" borderId="37" xfId="0" applyFill="1" applyBorder="1" applyAlignment="1">
      <alignment horizontal="left" vertical="center" indent="1"/>
    </xf>
    <xf numFmtId="0" fontId="0" fillId="18" borderId="49" xfId="0" applyFill="1" applyBorder="1" applyAlignment="1">
      <alignment horizontal="left" vertical="center" indent="1"/>
    </xf>
    <xf numFmtId="0" fontId="0" fillId="18" borderId="31" xfId="0" applyFill="1" applyBorder="1" applyAlignment="1">
      <alignment horizontal="left" vertical="center" indent="1"/>
    </xf>
    <xf numFmtId="0" fontId="0" fillId="18" borderId="32" xfId="0" applyFill="1" applyBorder="1" applyAlignment="1">
      <alignment horizontal="left" vertical="center" indent="1"/>
    </xf>
    <xf numFmtId="0" fontId="0" fillId="18" borderId="33" xfId="0" applyFill="1" applyBorder="1" applyAlignment="1">
      <alignment horizontal="left" vertical="center" indent="1"/>
    </xf>
    <xf numFmtId="0" fontId="0" fillId="5" borderId="0" xfId="0" applyFill="1" applyAlignment="1">
      <alignment horizontal="left" vertical="center"/>
    </xf>
    <xf numFmtId="0" fontId="0" fillId="5" borderId="5" xfId="0" applyFill="1" applyBorder="1" applyAlignment="1">
      <alignment horizontal="left" vertical="center" wrapText="1" indent="3"/>
    </xf>
    <xf numFmtId="0" fontId="0" fillId="5" borderId="5" xfId="0" applyFill="1" applyBorder="1" applyAlignment="1">
      <alignment horizontal="left" vertical="center" indent="3"/>
    </xf>
    <xf numFmtId="0" fontId="24" fillId="5" borderId="0" xfId="0" applyFont="1" applyFill="1" applyAlignment="1">
      <alignment horizontal="left" vertical="center"/>
    </xf>
    <xf numFmtId="0" fontId="67" fillId="5" borderId="0" xfId="0" applyFont="1" applyFill="1" applyAlignment="1">
      <alignment horizontal="left" vertical="center" indent="2"/>
    </xf>
    <xf numFmtId="0" fontId="0" fillId="18" borderId="46" xfId="0" applyFill="1" applyBorder="1" applyAlignment="1">
      <alignment horizontal="left" vertical="center" indent="1"/>
    </xf>
    <xf numFmtId="0" fontId="0" fillId="18" borderId="47" xfId="0" applyFill="1" applyBorder="1" applyAlignment="1">
      <alignment horizontal="left" vertical="center" indent="1"/>
    </xf>
    <xf numFmtId="0" fontId="0" fillId="12" borderId="24" xfId="0" applyFill="1" applyBorder="1" applyAlignment="1">
      <alignment horizontal="center" vertical="center"/>
    </xf>
    <xf numFmtId="0" fontId="0" fillId="12" borderId="40" xfId="0" applyFill="1" applyBorder="1" applyAlignment="1">
      <alignment horizontal="center" vertical="center"/>
    </xf>
    <xf numFmtId="0" fontId="85" fillId="5" borderId="0" xfId="0" applyFont="1" applyFill="1" applyAlignment="1">
      <alignment horizontal="left" vertical="center" wrapText="1"/>
    </xf>
    <xf numFmtId="0" fontId="0" fillId="5" borderId="0" xfId="0" applyFill="1" applyAlignment="1">
      <alignment horizontal="left" vertical="center" wrapText="1"/>
    </xf>
    <xf numFmtId="0" fontId="0" fillId="5" borderId="5" xfId="0" applyFill="1" applyBorder="1" applyAlignment="1">
      <alignment horizontal="left" vertical="center" wrapText="1"/>
    </xf>
    <xf numFmtId="0" fontId="0" fillId="12" borderId="0" xfId="0" applyFill="1" applyAlignment="1">
      <alignment horizontal="center" vertical="center"/>
    </xf>
    <xf numFmtId="0" fontId="0" fillId="12" borderId="18" xfId="0" applyFill="1" applyBorder="1" applyAlignment="1">
      <alignment horizontal="center" vertical="center"/>
    </xf>
    <xf numFmtId="0" fontId="0" fillId="12" borderId="19" xfId="0" applyFill="1" applyBorder="1" applyAlignment="1">
      <alignment horizontal="center" vertical="center"/>
    </xf>
    <xf numFmtId="0" fontId="47" fillId="12" borderId="0" xfId="0" applyFont="1" applyFill="1" applyAlignment="1">
      <alignment horizontal="left" vertical="center"/>
    </xf>
    <xf numFmtId="0" fontId="61" fillId="30" borderId="1" xfId="0" applyFont="1" applyFill="1" applyBorder="1" applyAlignment="1" applyProtection="1">
      <alignment horizontal="left" vertical="center" indent="2"/>
      <protection hidden="1"/>
    </xf>
    <xf numFmtId="0" fontId="61" fillId="30" borderId="2" xfId="0" applyFont="1" applyFill="1" applyBorder="1" applyAlignment="1" applyProtection="1">
      <alignment horizontal="left" vertical="center" indent="2"/>
      <protection hidden="1"/>
    </xf>
    <xf numFmtId="0" fontId="61" fillId="30" borderId="3" xfId="0" applyFont="1" applyFill="1" applyBorder="1" applyAlignment="1" applyProtection="1">
      <alignment horizontal="left" vertical="center" indent="2"/>
      <protection hidden="1"/>
    </xf>
    <xf numFmtId="0" fontId="48" fillId="5" borderId="16" xfId="0" applyFont="1" applyFill="1" applyBorder="1" applyAlignment="1" applyProtection="1">
      <alignment horizontal="left" vertical="center" indent="2"/>
      <protection hidden="1"/>
    </xf>
    <xf numFmtId="0" fontId="48" fillId="5" borderId="15" xfId="0" applyFont="1" applyFill="1" applyBorder="1" applyAlignment="1" applyProtection="1">
      <alignment horizontal="left" vertical="center" indent="2"/>
      <protection hidden="1"/>
    </xf>
    <xf numFmtId="0" fontId="48" fillId="5" borderId="4" xfId="0" applyFont="1" applyFill="1" applyBorder="1" applyAlignment="1" applyProtection="1">
      <alignment horizontal="left" vertical="center" indent="4"/>
      <protection hidden="1"/>
    </xf>
    <xf numFmtId="0" fontId="48" fillId="5" borderId="0" xfId="0" applyFont="1" applyFill="1" applyAlignment="1" applyProtection="1">
      <alignment horizontal="left" vertical="center" indent="4"/>
      <protection hidden="1"/>
    </xf>
    <xf numFmtId="0" fontId="68" fillId="5" borderId="4" xfId="0" applyFont="1" applyFill="1" applyBorder="1" applyAlignment="1" applyProtection="1">
      <alignment horizontal="left" vertical="center" indent="2"/>
      <protection hidden="1"/>
    </xf>
    <xf numFmtId="0" fontId="68" fillId="5" borderId="0" xfId="0" applyFont="1" applyFill="1" applyAlignment="1" applyProtection="1">
      <alignment horizontal="left" vertical="center" indent="2"/>
      <protection hidden="1"/>
    </xf>
    <xf numFmtId="0" fontId="63" fillId="5" borderId="4" xfId="0" applyFont="1" applyFill="1" applyBorder="1" applyAlignment="1" applyProtection="1">
      <alignment horizontal="left" vertical="center" indent="2"/>
      <protection hidden="1"/>
    </xf>
    <xf numFmtId="0" fontId="63" fillId="5" borderId="0" xfId="0" applyFont="1" applyFill="1" applyAlignment="1" applyProtection="1">
      <alignment horizontal="left" vertical="center" indent="2"/>
      <protection hidden="1"/>
    </xf>
    <xf numFmtId="0" fontId="49" fillId="5" borderId="41" xfId="5" applyFill="1" applyBorder="1" applyAlignment="1" applyProtection="1">
      <alignment horizontal="left" vertical="center" indent="2"/>
      <protection hidden="1"/>
    </xf>
    <xf numFmtId="0" fontId="49" fillId="5" borderId="16" xfId="5" applyFill="1" applyBorder="1" applyAlignment="1" applyProtection="1">
      <alignment horizontal="left" vertical="center" indent="2"/>
      <protection hidden="1"/>
    </xf>
    <xf numFmtId="0" fontId="49" fillId="5" borderId="9" xfId="5" applyFill="1" applyBorder="1" applyAlignment="1" applyProtection="1">
      <alignment horizontal="left" vertical="center" indent="2"/>
      <protection hidden="1"/>
    </xf>
    <xf numFmtId="0" fontId="49" fillId="5" borderId="15" xfId="5" applyFill="1" applyBorder="1" applyAlignment="1" applyProtection="1">
      <alignment horizontal="left" vertical="center" indent="2"/>
      <protection hidden="1"/>
    </xf>
    <xf numFmtId="0" fontId="48" fillId="5" borderId="4" xfId="0" applyFont="1" applyFill="1" applyBorder="1" applyAlignment="1" applyProtection="1">
      <alignment horizontal="left" vertical="center" wrapText="1" indent="2"/>
      <protection hidden="1"/>
    </xf>
    <xf numFmtId="0" fontId="48" fillId="5" borderId="0" xfId="0" applyFont="1" applyFill="1" applyAlignment="1" applyProtection="1">
      <alignment horizontal="left" vertical="center" wrapText="1" indent="2"/>
      <protection hidden="1"/>
    </xf>
    <xf numFmtId="0" fontId="48" fillId="5" borderId="5" xfId="0" applyFont="1" applyFill="1" applyBorder="1" applyAlignment="1" applyProtection="1">
      <alignment horizontal="left" vertical="center" wrapText="1" indent="2"/>
      <protection hidden="1"/>
    </xf>
    <xf numFmtId="0" fontId="0" fillId="5" borderId="4" xfId="0" applyFill="1" applyBorder="1" applyAlignment="1" applyProtection="1">
      <alignment horizontal="left" vertical="center" wrapText="1" indent="2"/>
      <protection hidden="1"/>
    </xf>
    <xf numFmtId="0" fontId="0" fillId="5" borderId="0" xfId="0" applyFill="1" applyAlignment="1" applyProtection="1">
      <alignment horizontal="left" vertical="center" wrapText="1" indent="2"/>
      <protection hidden="1"/>
    </xf>
    <xf numFmtId="0" fontId="0" fillId="5" borderId="5" xfId="0" applyFill="1" applyBorder="1" applyAlignment="1" applyProtection="1">
      <alignment horizontal="left" vertical="center" wrapText="1" indent="2"/>
      <protection hidden="1"/>
    </xf>
    <xf numFmtId="0" fontId="48" fillId="5" borderId="0" xfId="0" applyFont="1" applyFill="1" applyAlignment="1" applyProtection="1">
      <alignment horizontal="left" vertical="center"/>
      <protection hidden="1"/>
    </xf>
    <xf numFmtId="0" fontId="48" fillId="5" borderId="4" xfId="0" applyFont="1" applyFill="1" applyBorder="1" applyAlignment="1" applyProtection="1">
      <alignment horizontal="left" vertical="center" indent="2"/>
      <protection hidden="1"/>
    </xf>
    <xf numFmtId="0" fontId="48" fillId="5" borderId="0" xfId="0" applyFont="1" applyFill="1" applyAlignment="1" applyProtection="1">
      <alignment horizontal="left" vertical="center" indent="2"/>
      <protection hidden="1"/>
    </xf>
    <xf numFmtId="0" fontId="63" fillId="30" borderId="1" xfId="0" applyFont="1" applyFill="1" applyBorder="1" applyAlignment="1" applyProtection="1">
      <alignment horizontal="left" vertical="center" indent="2"/>
      <protection hidden="1"/>
    </xf>
    <xf numFmtId="0" fontId="63" fillId="30" borderId="2" xfId="0" applyFont="1" applyFill="1" applyBorder="1" applyAlignment="1" applyProtection="1">
      <alignment horizontal="left" vertical="center" indent="2"/>
      <protection hidden="1"/>
    </xf>
    <xf numFmtId="0" fontId="63" fillId="30" borderId="3" xfId="0" applyFont="1" applyFill="1" applyBorder="1" applyAlignment="1" applyProtection="1">
      <alignment horizontal="left" vertical="center" indent="2"/>
      <protection hidden="1"/>
    </xf>
    <xf numFmtId="0" fontId="0" fillId="18" borderId="69" xfId="0" applyFill="1" applyBorder="1" applyAlignment="1">
      <alignment horizontal="left" vertical="center" indent="1"/>
    </xf>
    <xf numFmtId="0" fontId="0" fillId="18" borderId="51" xfId="0" applyFill="1" applyBorder="1" applyAlignment="1">
      <alignment horizontal="left" vertical="center" indent="1"/>
    </xf>
    <xf numFmtId="0" fontId="0" fillId="18" borderId="70" xfId="0" applyFill="1" applyBorder="1" applyAlignment="1">
      <alignment horizontal="left" vertical="center" indent="1"/>
    </xf>
    <xf numFmtId="0" fontId="63" fillId="13" borderId="26" xfId="0" applyFont="1" applyFill="1" applyBorder="1" applyAlignment="1">
      <alignment horizontal="center" vertical="center" textRotation="90" wrapText="1"/>
    </xf>
    <xf numFmtId="0" fontId="63" fillId="13" borderId="28" xfId="0" applyFont="1" applyFill="1" applyBorder="1" applyAlignment="1">
      <alignment horizontal="center" vertical="center" textRotation="90" wrapText="1"/>
    </xf>
    <xf numFmtId="0" fontId="63" fillId="13" borderId="39" xfId="0" applyFont="1" applyFill="1" applyBorder="1" applyAlignment="1">
      <alignment horizontal="center" vertical="center" textRotation="90" wrapText="1"/>
    </xf>
    <xf numFmtId="0" fontId="24" fillId="12" borderId="0" xfId="0" applyFont="1" applyFill="1" applyAlignment="1">
      <alignment horizontal="left" vertical="center" wrapText="1"/>
    </xf>
    <xf numFmtId="0" fontId="24" fillId="12" borderId="5" xfId="0" applyFont="1" applyFill="1" applyBorder="1" applyAlignment="1">
      <alignment horizontal="left" vertical="center" wrapText="1"/>
    </xf>
    <xf numFmtId="0" fontId="0" fillId="18" borderId="36" xfId="0" applyFill="1" applyBorder="1" applyAlignment="1">
      <alignment horizontal="left" vertical="center" indent="1"/>
    </xf>
    <xf numFmtId="0" fontId="0" fillId="18" borderId="38" xfId="0" applyFill="1" applyBorder="1" applyAlignment="1">
      <alignment horizontal="left" vertical="center" indent="1"/>
    </xf>
    <xf numFmtId="0" fontId="42" fillId="5" borderId="4" xfId="0" applyFont="1" applyFill="1" applyBorder="1" applyAlignment="1" applyProtection="1">
      <alignment horizontal="left" vertical="center" indent="4"/>
      <protection hidden="1"/>
    </xf>
    <xf numFmtId="0" fontId="42" fillId="5" borderId="0" xfId="0" applyFont="1" applyFill="1" applyAlignment="1" applyProtection="1">
      <alignment horizontal="left" vertical="center" indent="4"/>
      <protection hidden="1"/>
    </xf>
    <xf numFmtId="0" fontId="0" fillId="18" borderId="20" xfId="0" applyFill="1" applyBorder="1" applyAlignment="1">
      <alignment horizontal="left" vertical="center" indent="1"/>
    </xf>
    <xf numFmtId="0" fontId="0" fillId="18" borderId="21" xfId="0" applyFill="1" applyBorder="1" applyAlignment="1">
      <alignment horizontal="left" vertical="center" indent="1"/>
    </xf>
    <xf numFmtId="0" fontId="0" fillId="18" borderId="22" xfId="0" applyFill="1" applyBorder="1" applyAlignment="1">
      <alignment horizontal="left" vertical="center" indent="1"/>
    </xf>
    <xf numFmtId="0" fontId="48" fillId="5" borderId="0" xfId="5" applyFont="1" applyFill="1" applyAlignment="1">
      <alignment horizontal="left" vertical="center" wrapText="1"/>
    </xf>
    <xf numFmtId="0" fontId="74" fillId="4" borderId="60" xfId="0" applyFont="1" applyFill="1" applyBorder="1" applyAlignment="1" applyProtection="1">
      <alignment horizontal="right" vertical="center" indent="2"/>
      <protection hidden="1"/>
    </xf>
    <xf numFmtId="0" fontId="74" fillId="4" borderId="61" xfId="0" applyFont="1" applyFill="1" applyBorder="1" applyAlignment="1" applyProtection="1">
      <alignment horizontal="right" vertical="center" indent="2"/>
      <protection hidden="1"/>
    </xf>
    <xf numFmtId="0" fontId="74" fillId="4" borderId="62" xfId="0" applyFont="1" applyFill="1" applyBorder="1" applyAlignment="1" applyProtection="1">
      <alignment horizontal="right" vertical="center" indent="2"/>
      <protection hidden="1"/>
    </xf>
    <xf numFmtId="0" fontId="61" fillId="30" borderId="58" xfId="0" applyFont="1" applyFill="1" applyBorder="1" applyAlignment="1" applyProtection="1">
      <alignment horizontal="center" vertical="center" wrapText="1"/>
      <protection hidden="1"/>
    </xf>
    <xf numFmtId="0" fontId="61" fillId="30" borderId="0" xfId="0" applyFont="1" applyFill="1" applyAlignment="1" applyProtection="1">
      <alignment horizontal="center" vertical="center"/>
      <protection hidden="1"/>
    </xf>
    <xf numFmtId="0" fontId="61" fillId="30" borderId="59" xfId="0" applyFont="1" applyFill="1" applyBorder="1" applyAlignment="1" applyProtection="1">
      <alignment horizontal="center" vertical="center"/>
      <protection hidden="1"/>
    </xf>
    <xf numFmtId="0" fontId="24" fillId="5" borderId="0" xfId="0" applyFont="1" applyFill="1" applyAlignment="1">
      <alignment horizontal="left" vertical="center" wrapText="1"/>
    </xf>
    <xf numFmtId="0" fontId="42" fillId="13" borderId="18" xfId="0" applyFont="1" applyFill="1" applyBorder="1" applyAlignment="1">
      <alignment horizontal="center" vertical="center" wrapText="1"/>
    </xf>
    <xf numFmtId="0" fontId="42" fillId="13" borderId="21" xfId="0" applyFont="1" applyFill="1" applyBorder="1" applyAlignment="1">
      <alignment horizontal="center" vertical="center" wrapText="1"/>
    </xf>
    <xf numFmtId="0" fontId="42" fillId="13" borderId="18" xfId="0" applyFont="1" applyFill="1" applyBorder="1" applyAlignment="1">
      <alignment horizontal="left" vertical="center" indent="1"/>
    </xf>
    <xf numFmtId="0" fontId="42" fillId="13" borderId="20" xfId="0" applyFont="1" applyFill="1" applyBorder="1" applyAlignment="1">
      <alignment horizontal="left" vertical="center" indent="1"/>
    </xf>
    <xf numFmtId="0" fontId="42" fillId="13" borderId="43" xfId="0" applyFont="1" applyFill="1" applyBorder="1" applyAlignment="1">
      <alignment horizontal="left" vertical="center" indent="1"/>
    </xf>
    <xf numFmtId="0" fontId="42" fillId="13" borderId="19" xfId="0" applyFont="1" applyFill="1" applyBorder="1" applyAlignment="1">
      <alignment horizontal="center" vertical="center" wrapText="1"/>
    </xf>
    <xf numFmtId="0" fontId="42" fillId="13" borderId="21" xfId="0" applyFont="1" applyFill="1" applyBorder="1" applyAlignment="1">
      <alignment horizontal="left" vertical="center" indent="1"/>
    </xf>
    <xf numFmtId="0" fontId="42" fillId="13" borderId="22" xfId="0" applyFont="1" applyFill="1" applyBorder="1" applyAlignment="1">
      <alignment horizontal="left" vertical="center" indent="1"/>
    </xf>
    <xf numFmtId="0" fontId="60" fillId="5" borderId="7" xfId="0" applyFont="1" applyFill="1" applyBorder="1" applyAlignment="1" applyProtection="1">
      <alignment horizontal="left" vertical="top" wrapText="1"/>
      <protection hidden="1"/>
    </xf>
    <xf numFmtId="0" fontId="48" fillId="5" borderId="0" xfId="0" applyFont="1" applyFill="1" applyAlignment="1">
      <alignment horizontal="left" vertical="center" wrapText="1"/>
    </xf>
    <xf numFmtId="0" fontId="0" fillId="5" borderId="5" xfId="0" applyFill="1" applyBorder="1" applyAlignment="1">
      <alignment horizontal="left" vertical="center"/>
    </xf>
    <xf numFmtId="0" fontId="48" fillId="5" borderId="0" xfId="0" applyFont="1" applyFill="1" applyAlignment="1">
      <alignment horizontal="left" vertical="center"/>
    </xf>
    <xf numFmtId="0" fontId="0" fillId="18" borderId="66" xfId="0" applyFill="1" applyBorder="1" applyAlignment="1">
      <alignment horizontal="left" vertical="center" indent="1"/>
    </xf>
    <xf numFmtId="0" fontId="0" fillId="18" borderId="67" xfId="0" applyFill="1" applyBorder="1" applyAlignment="1">
      <alignment horizontal="left" vertical="center" indent="1"/>
    </xf>
    <xf numFmtId="0" fontId="0" fillId="18" borderId="68" xfId="0" applyFill="1" applyBorder="1" applyAlignment="1">
      <alignment horizontal="left" vertical="center" indent="1"/>
    </xf>
    <xf numFmtId="0" fontId="0" fillId="18" borderId="50" xfId="0" applyFill="1" applyBorder="1" applyAlignment="1">
      <alignment horizontal="left" vertical="center" indent="1"/>
    </xf>
    <xf numFmtId="0" fontId="0" fillId="18" borderId="52" xfId="0" applyFill="1" applyBorder="1" applyAlignment="1">
      <alignment horizontal="left" vertical="center" indent="1"/>
    </xf>
    <xf numFmtId="0" fontId="0" fillId="12" borderId="29" xfId="0" applyFill="1" applyBorder="1" applyAlignment="1">
      <alignment horizontal="center" vertical="center"/>
    </xf>
    <xf numFmtId="0" fontId="0" fillId="12" borderId="30" xfId="0" applyFill="1" applyBorder="1" applyAlignment="1">
      <alignment horizontal="center" vertical="center"/>
    </xf>
    <xf numFmtId="0" fontId="0" fillId="12" borderId="34" xfId="0" applyFill="1" applyBorder="1" applyAlignment="1">
      <alignment horizontal="center" vertical="center"/>
    </xf>
    <xf numFmtId="0" fontId="0" fillId="12" borderId="35" xfId="0" applyFill="1" applyBorder="1" applyAlignment="1">
      <alignment horizontal="center" vertical="center"/>
    </xf>
    <xf numFmtId="0" fontId="0" fillId="12" borderId="21" xfId="0" applyFill="1" applyBorder="1" applyAlignment="1">
      <alignment horizontal="center" vertical="center"/>
    </xf>
    <xf numFmtId="0" fontId="42" fillId="5" borderId="0" xfId="0" applyFont="1" applyFill="1" applyAlignment="1">
      <alignment horizontal="left" vertical="center" wrapText="1"/>
    </xf>
    <xf numFmtId="0" fontId="0" fillId="18" borderId="18" xfId="0" applyFill="1" applyBorder="1" applyAlignment="1">
      <alignment horizontal="left" vertical="center" indent="1"/>
    </xf>
    <xf numFmtId="0" fontId="0" fillId="18" borderId="43" xfId="0" applyFill="1" applyBorder="1" applyAlignment="1">
      <alignment horizontal="left" vertical="center" indent="1"/>
    </xf>
    <xf numFmtId="0" fontId="42" fillId="5" borderId="4" xfId="0" applyFont="1" applyFill="1" applyBorder="1" applyAlignment="1" applyProtection="1">
      <alignment horizontal="left" vertical="center" indent="2"/>
      <protection hidden="1"/>
    </xf>
    <xf numFmtId="0" fontId="42" fillId="5" borderId="0" xfId="0" applyFont="1" applyFill="1" applyAlignment="1" applyProtection="1">
      <alignment horizontal="left" vertical="center" indent="2"/>
      <protection hidden="1"/>
    </xf>
    <xf numFmtId="0" fontId="24" fillId="5" borderId="0" xfId="0" applyFont="1" applyFill="1" applyAlignment="1">
      <alignment horizontal="left" vertical="center" wrapText="1" indent="3"/>
    </xf>
    <xf numFmtId="0" fontId="0" fillId="22" borderId="9" xfId="0" applyFill="1" applyBorder="1" applyAlignment="1">
      <alignment horizontal="left" vertical="center" indent="1"/>
    </xf>
    <xf numFmtId="0" fontId="0" fillId="22" borderId="15" xfId="0" applyFill="1" applyBorder="1" applyAlignment="1">
      <alignment horizontal="left" vertical="center" indent="1"/>
    </xf>
    <xf numFmtId="0" fontId="0" fillId="22" borderId="10" xfId="0" applyFill="1" applyBorder="1" applyAlignment="1">
      <alignment horizontal="left" vertical="center" indent="1"/>
    </xf>
    <xf numFmtId="0" fontId="0" fillId="20" borderId="9" xfId="0" applyFill="1" applyBorder="1" applyAlignment="1">
      <alignment horizontal="left" vertical="center" indent="1"/>
    </xf>
    <xf numFmtId="0" fontId="0" fillId="20" borderId="15" xfId="0" applyFill="1" applyBorder="1" applyAlignment="1">
      <alignment horizontal="left" vertical="center" indent="1"/>
    </xf>
    <xf numFmtId="0" fontId="0" fillId="20" borderId="10" xfId="0" applyFill="1" applyBorder="1" applyAlignment="1">
      <alignment horizontal="left" vertical="center" indent="1"/>
    </xf>
    <xf numFmtId="0" fontId="47" fillId="5" borderId="0" xfId="0" applyFont="1" applyFill="1" applyAlignment="1">
      <alignment horizontal="left" vertical="center"/>
    </xf>
    <xf numFmtId="0" fontId="67" fillId="5" borderId="0" xfId="0" applyFont="1" applyFill="1" applyAlignment="1">
      <alignment horizontal="left" vertical="center"/>
    </xf>
    <xf numFmtId="0" fontId="48" fillId="5" borderId="6" xfId="0" applyFont="1" applyFill="1" applyBorder="1" applyAlignment="1" applyProtection="1">
      <alignment horizontal="left" vertical="center" indent="2"/>
      <protection hidden="1"/>
    </xf>
    <xf numFmtId="0" fontId="48" fillId="5" borderId="7" xfId="0" applyFont="1" applyFill="1" applyBorder="1" applyAlignment="1" applyProtection="1">
      <alignment horizontal="left" vertical="center" indent="2"/>
      <protection hidden="1"/>
    </xf>
    <xf numFmtId="0" fontId="23" fillId="5" borderId="0" xfId="0" applyFont="1" applyFill="1" applyAlignment="1">
      <alignment horizontal="left" vertical="center" wrapText="1"/>
    </xf>
    <xf numFmtId="0" fontId="42" fillId="5" borderId="4" xfId="0" applyFont="1" applyFill="1" applyBorder="1" applyAlignment="1" applyProtection="1">
      <alignment horizontal="center" vertical="center" wrapText="1"/>
      <protection hidden="1"/>
    </xf>
    <xf numFmtId="0" fontId="42" fillId="5" borderId="0" xfId="0" applyFont="1" applyFill="1" applyAlignment="1" applyProtection="1">
      <alignment horizontal="center" vertical="center" wrapText="1"/>
      <protection hidden="1"/>
    </xf>
    <xf numFmtId="0" fontId="48" fillId="5" borderId="0" xfId="0" applyFont="1" applyFill="1" applyAlignment="1" applyProtection="1">
      <alignment horizontal="left" vertical="center" wrapText="1"/>
      <protection hidden="1"/>
    </xf>
    <xf numFmtId="0" fontId="42" fillId="5" borderId="4" xfId="0" applyFont="1" applyFill="1" applyBorder="1" applyAlignment="1" applyProtection="1">
      <alignment horizontal="left" vertical="center" wrapText="1" indent="2"/>
      <protection hidden="1"/>
    </xf>
    <xf numFmtId="0" fontId="42" fillId="5" borderId="0" xfId="0" applyFont="1" applyFill="1" applyAlignment="1" applyProtection="1">
      <alignment horizontal="left" vertical="center" wrapText="1" indent="2"/>
      <protection hidden="1"/>
    </xf>
    <xf numFmtId="0" fontId="49" fillId="5" borderId="0" xfId="5" applyFill="1" applyBorder="1" applyAlignment="1" applyProtection="1">
      <alignment horizontal="left" vertical="center" wrapText="1"/>
      <protection hidden="1"/>
    </xf>
    <xf numFmtId="0" fontId="42" fillId="5" borderId="4" xfId="0" applyFont="1" applyFill="1" applyBorder="1" applyAlignment="1">
      <alignment horizontal="left" wrapText="1" indent="2"/>
    </xf>
    <xf numFmtId="0" fontId="48" fillId="5" borderId="0" xfId="0" applyFont="1" applyFill="1" applyAlignment="1">
      <alignment horizontal="left" wrapText="1" indent="2"/>
    </xf>
    <xf numFmtId="0" fontId="48" fillId="5" borderId="0" xfId="0" applyFont="1" applyFill="1" applyAlignment="1" applyProtection="1">
      <alignment horizontal="left" vertical="center" wrapText="1" indent="1"/>
      <protection hidden="1"/>
    </xf>
    <xf numFmtId="0" fontId="0" fillId="26" borderId="9" xfId="0" applyFill="1" applyBorder="1" applyAlignment="1">
      <alignment horizontal="left" vertical="center" indent="1"/>
    </xf>
    <xf numFmtId="0" fontId="0" fillId="26" borderId="15" xfId="0" applyFill="1" applyBorder="1" applyAlignment="1">
      <alignment horizontal="left" vertical="center" indent="1"/>
    </xf>
    <xf numFmtId="0" fontId="0" fillId="26" borderId="10" xfId="0" applyFill="1" applyBorder="1" applyAlignment="1">
      <alignment horizontal="left" vertical="center" indent="1"/>
    </xf>
    <xf numFmtId="0" fontId="48" fillId="28" borderId="9" xfId="0" applyFont="1" applyFill="1" applyBorder="1" applyAlignment="1">
      <alignment horizontal="left" vertical="center" indent="1"/>
    </xf>
    <xf numFmtId="0" fontId="48" fillId="28" borderId="15" xfId="0" applyFont="1" applyFill="1" applyBorder="1" applyAlignment="1">
      <alignment horizontal="left" vertical="center" indent="1"/>
    </xf>
    <xf numFmtId="0" fontId="48" fillId="28" borderId="10" xfId="0" applyFont="1" applyFill="1" applyBorder="1" applyAlignment="1">
      <alignment horizontal="left" vertical="center" indent="1"/>
    </xf>
    <xf numFmtId="0" fontId="0" fillId="12" borderId="23" xfId="0" applyFill="1" applyBorder="1" applyAlignment="1">
      <alignment horizontal="center" vertical="center"/>
    </xf>
    <xf numFmtId="0" fontId="0" fillId="12" borderId="25" xfId="0" applyFill="1" applyBorder="1" applyAlignment="1">
      <alignment horizontal="center" vertical="center"/>
    </xf>
    <xf numFmtId="0" fontId="0" fillId="12" borderId="53" xfId="0" applyFill="1" applyBorder="1" applyAlignment="1">
      <alignment horizontal="center" vertical="center"/>
    </xf>
    <xf numFmtId="0" fontId="0" fillId="12" borderId="54" xfId="0" applyFill="1" applyBorder="1" applyAlignment="1">
      <alignment horizontal="center" vertical="center"/>
    </xf>
    <xf numFmtId="0" fontId="49" fillId="5" borderId="0" xfId="5" applyFill="1" applyAlignment="1">
      <alignment horizontal="left" vertical="center" wrapText="1"/>
    </xf>
    <xf numFmtId="0" fontId="0" fillId="24" borderId="9" xfId="0" applyFill="1" applyBorder="1" applyAlignment="1">
      <alignment horizontal="left" vertical="center" indent="1"/>
    </xf>
    <xf numFmtId="0" fontId="0" fillId="24" borderId="15" xfId="0" applyFill="1" applyBorder="1" applyAlignment="1">
      <alignment horizontal="left" vertical="center" indent="1"/>
    </xf>
    <xf numFmtId="0" fontId="0" fillId="24" borderId="10" xfId="0" applyFill="1" applyBorder="1" applyAlignment="1">
      <alignment horizontal="left" vertical="center" indent="1"/>
    </xf>
    <xf numFmtId="0" fontId="24" fillId="16" borderId="9" xfId="0" applyFont="1" applyFill="1" applyBorder="1" applyAlignment="1">
      <alignment horizontal="center" vertical="center"/>
    </xf>
    <xf numFmtId="0" fontId="24" fillId="16" borderId="15" xfId="0" applyFont="1" applyFill="1" applyBorder="1" applyAlignment="1">
      <alignment horizontal="center" vertical="center"/>
    </xf>
    <xf numFmtId="0" fontId="24" fillId="16" borderId="10" xfId="0" applyFont="1" applyFill="1" applyBorder="1" applyAlignment="1">
      <alignment horizontal="center" vertical="center"/>
    </xf>
    <xf numFmtId="0" fontId="49" fillId="5" borderId="4" xfId="5" applyFill="1" applyBorder="1" applyAlignment="1" applyProtection="1">
      <alignment horizontal="left" vertical="top" indent="2"/>
      <protection hidden="1"/>
    </xf>
    <xf numFmtId="0" fontId="48" fillId="5" borderId="0" xfId="0" applyFont="1" applyFill="1" applyAlignment="1" applyProtection="1">
      <alignment horizontal="left" vertical="top" indent="2"/>
      <protection hidden="1"/>
    </xf>
    <xf numFmtId="0" fontId="49" fillId="0" borderId="4" xfId="5" applyBorder="1" applyAlignment="1">
      <alignment horizontal="left" vertical="top" indent="2"/>
    </xf>
    <xf numFmtId="0" fontId="49" fillId="0" borderId="0" xfId="5" applyBorder="1" applyAlignment="1">
      <alignment horizontal="left" vertical="top" indent="2"/>
    </xf>
    <xf numFmtId="0" fontId="49" fillId="5" borderId="4" xfId="5" applyFill="1" applyBorder="1" applyAlignment="1">
      <alignment horizontal="left" vertical="top" indent="2"/>
    </xf>
    <xf numFmtId="0" fontId="49" fillId="5" borderId="0" xfId="5" applyFill="1" applyBorder="1" applyAlignment="1">
      <alignment horizontal="left" vertical="top" indent="2"/>
    </xf>
    <xf numFmtId="0" fontId="0" fillId="5" borderId="0" xfId="0" applyFill="1" applyAlignment="1">
      <alignment horizontal="left" vertical="top" indent="2"/>
    </xf>
    <xf numFmtId="0" fontId="0" fillId="0" borderId="4" xfId="0" applyBorder="1" applyAlignment="1">
      <alignment horizontal="left" vertical="center" indent="2"/>
    </xf>
    <xf numFmtId="0" fontId="0" fillId="0" borderId="0" xfId="0" applyAlignment="1">
      <alignment horizontal="left" vertical="center" indent="2"/>
    </xf>
    <xf numFmtId="0" fontId="49" fillId="5" borderId="0" xfId="5" applyFill="1" applyBorder="1" applyAlignment="1" applyProtection="1">
      <alignment horizontal="left" vertical="top" indent="2"/>
      <protection hidden="1"/>
    </xf>
    <xf numFmtId="0" fontId="60" fillId="5" borderId="4" xfId="0" applyFont="1" applyFill="1" applyBorder="1" applyAlignment="1" applyProtection="1">
      <alignment horizontal="left" vertical="center" indent="2"/>
      <protection hidden="1"/>
    </xf>
    <xf numFmtId="0" fontId="60" fillId="5" borderId="0" xfId="0" applyFont="1" applyFill="1" applyAlignment="1" applyProtection="1">
      <alignment horizontal="left" vertical="center" indent="2"/>
      <protection hidden="1"/>
    </xf>
    <xf numFmtId="0" fontId="47" fillId="5" borderId="4" xfId="0" applyFont="1" applyFill="1" applyBorder="1" applyAlignment="1">
      <alignment horizontal="left" vertical="center" indent="2"/>
    </xf>
    <xf numFmtId="0" fontId="47" fillId="5" borderId="0" xfId="0" applyFont="1" applyFill="1" applyAlignment="1">
      <alignment horizontal="left" vertical="center" indent="2"/>
    </xf>
    <xf numFmtId="0" fontId="24" fillId="5" borderId="4" xfId="0" applyFont="1" applyFill="1" applyBorder="1" applyAlignment="1">
      <alignment horizontal="left" vertical="center" indent="2"/>
    </xf>
    <xf numFmtId="0" fontId="24" fillId="5" borderId="0" xfId="0" applyFont="1" applyFill="1" applyAlignment="1">
      <alignment horizontal="left" vertical="center" indent="2"/>
    </xf>
    <xf numFmtId="0" fontId="49" fillId="0" borderId="5" xfId="5" applyBorder="1" applyAlignment="1">
      <alignment horizontal="left" vertical="top" indent="2"/>
    </xf>
    <xf numFmtId="0" fontId="49" fillId="0" borderId="4" xfId="5" applyBorder="1" applyAlignment="1">
      <alignment horizontal="left" vertical="top" wrapText="1" indent="2"/>
    </xf>
    <xf numFmtId="0" fontId="49" fillId="0" borderId="0" xfId="5" applyBorder="1" applyAlignment="1">
      <alignment horizontal="left" vertical="top" wrapText="1" indent="2"/>
    </xf>
    <xf numFmtId="0" fontId="49" fillId="0" borderId="5" xfId="5" applyBorder="1" applyAlignment="1">
      <alignment horizontal="left" vertical="top" wrapText="1" indent="2"/>
    </xf>
    <xf numFmtId="0" fontId="49" fillId="0" borderId="4" xfId="5" applyBorder="1" applyAlignment="1">
      <alignment horizontal="left" vertical="center" indent="2"/>
    </xf>
    <xf numFmtId="0" fontId="49" fillId="0" borderId="0" xfId="5" applyBorder="1" applyAlignment="1">
      <alignment horizontal="left" vertical="center" indent="2"/>
    </xf>
    <xf numFmtId="0" fontId="2" fillId="5" borderId="4" xfId="0" applyFont="1" applyFill="1" applyBorder="1" applyAlignment="1">
      <alignment horizontal="right" vertical="center" indent="1"/>
    </xf>
    <xf numFmtId="0" fontId="2" fillId="5" borderId="5" xfId="0" applyFont="1" applyFill="1" applyBorder="1" applyAlignment="1">
      <alignment horizontal="right" vertical="center" indent="1"/>
    </xf>
  </cellXfs>
  <cellStyles count="6">
    <cellStyle name="Lien hypertexte" xfId="5" builtinId="8"/>
    <cellStyle name="Milliers" xfId="1" builtinId="3"/>
    <cellStyle name="Monétaire" xfId="3" builtinId="4"/>
    <cellStyle name="Normal" xfId="0" builtinId="0"/>
    <cellStyle name="Normal 2 2" xfId="2" xr:uid="{752075F0-32C7-425E-9330-114D387DF868}"/>
    <cellStyle name="Pourcentage" xfId="4" builtinId="5"/>
  </cellStyles>
  <dxfs count="219">
    <dxf>
      <fill>
        <patternFill patternType="lightUp">
          <fgColor theme="9"/>
          <bgColor theme="9" tint="0.59996337778862885"/>
        </patternFill>
      </fill>
    </dxf>
    <dxf>
      <fill>
        <patternFill>
          <bgColor theme="9" tint="0.59996337778862885"/>
        </patternFill>
      </fill>
    </dxf>
    <dxf>
      <fill>
        <patternFill>
          <bgColor theme="9" tint="0.59996337778862885"/>
        </patternFill>
      </fill>
    </dxf>
    <dxf>
      <fill>
        <patternFill patternType="lightUp">
          <fgColor theme="9"/>
          <bgColor theme="9" tint="0.59996337778862885"/>
        </patternFill>
      </fill>
    </dxf>
    <dxf>
      <fill>
        <patternFill>
          <bgColor theme="9" tint="0.59996337778862885"/>
        </patternFill>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gColor auto="1"/>
        </patternFill>
      </fill>
    </dxf>
    <dxf>
      <fill>
        <patternFill patternType="lightUp"/>
      </fill>
    </dxf>
    <dxf>
      <fill>
        <patternFill patternType="lightUp"/>
      </fill>
    </dxf>
    <dxf>
      <fill>
        <patternFill patternType="lightUp"/>
      </fill>
    </dxf>
    <dxf>
      <fill>
        <patternFill patternType="lightUp"/>
      </fill>
    </dxf>
    <dxf>
      <fill>
        <patternFill patternType="lightUp"/>
      </fill>
    </dxf>
    <dxf>
      <fill>
        <patternFill>
          <bgColor rgb="FFFFFAE7"/>
        </patternFill>
      </fill>
    </dxf>
    <dxf>
      <fill>
        <patternFill patternType="lightUp"/>
      </fill>
    </dxf>
    <dxf>
      <fill>
        <patternFill patternType="lightUp">
          <bgColor auto="1"/>
        </patternFill>
      </fill>
    </dxf>
    <dxf>
      <font>
        <b val="0"/>
        <i/>
        <color theme="1" tint="0.499984740745262"/>
      </font>
    </dxf>
    <dxf>
      <font>
        <b/>
        <i/>
        <color rgb="FFFF0000"/>
      </font>
    </dxf>
    <dxf>
      <fill>
        <patternFill patternType="lightUp">
          <bgColor auto="1"/>
        </patternFill>
      </fill>
    </dxf>
    <dxf>
      <fill>
        <patternFill patternType="lightUp">
          <bgColor auto="1"/>
        </patternFill>
      </fill>
    </dxf>
    <dxf>
      <fill>
        <patternFill>
          <bgColor rgb="FFFFFAE7"/>
        </patternFill>
      </fill>
    </dxf>
    <dxf>
      <font>
        <b val="0"/>
        <i/>
        <color theme="1" tint="0.499984740745262"/>
      </font>
    </dxf>
    <dxf>
      <font>
        <b val="0"/>
        <i/>
        <color theme="1" tint="0.499984740745262"/>
      </font>
    </dxf>
    <dxf>
      <font>
        <b val="0"/>
        <i/>
        <color theme="1" tint="0.499984740745262"/>
      </font>
    </dxf>
    <dxf>
      <font>
        <b val="0"/>
        <i/>
        <color theme="1" tint="0.499984740745262"/>
      </font>
    </dxf>
    <dxf>
      <font>
        <b val="0"/>
        <i/>
        <color theme="1" tint="0.499984740745262"/>
      </font>
    </dxf>
    <dxf>
      <font>
        <b val="0"/>
        <i val="0"/>
        <strike val="0"/>
        <condense val="0"/>
        <extend val="0"/>
        <outline val="0"/>
        <shadow val="0"/>
        <u val="none"/>
        <vertAlign val="baseline"/>
        <sz val="10"/>
        <color rgb="FF000000"/>
        <name val="Calibri"/>
        <family val="2"/>
        <scheme val="none"/>
      </font>
      <fill>
        <patternFill>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rgb="FF000000"/>
        </left>
        <right style="thin">
          <color rgb="FF000000"/>
        </right>
        <top style="thin">
          <color rgb="FF000000"/>
        </top>
        <bottom style="thin">
          <color indexed="64"/>
        </bottom>
      </border>
    </dxf>
    <dxf>
      <fill>
        <patternFill>
          <fgColor indexed="64"/>
          <bgColor theme="0"/>
        </patternFill>
      </fill>
    </dxf>
    <dxf>
      <border outline="0">
        <bottom style="thin">
          <color indexed="64"/>
        </bottom>
      </border>
    </dxf>
    <dxf>
      <font>
        <b val="0"/>
        <i val="0"/>
        <strike val="0"/>
        <condense val="0"/>
        <extend val="0"/>
        <outline val="0"/>
        <shadow val="0"/>
        <u val="none"/>
        <vertAlign val="baseline"/>
        <sz val="10"/>
        <color theme="1"/>
        <name val="Calibri"/>
        <family val="2"/>
        <scheme val="minor"/>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fgColor indexed="64"/>
          <bgColor theme="0"/>
        </patternFill>
      </fill>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thin">
          <color indexed="64"/>
        </left>
        <right style="thin">
          <color indexed="64"/>
        </right>
        <top style="thin">
          <color indexed="64"/>
        </top>
        <bottom style="thin">
          <color indexed="64"/>
        </bottom>
      </border>
    </dxf>
    <dxf>
      <fill>
        <patternFill>
          <fgColor indexed="64"/>
          <bgColor theme="0"/>
        </patternFill>
      </fill>
    </dxf>
    <dxf>
      <fill>
        <patternFill>
          <fgColor indexed="64"/>
          <bgColor theme="0"/>
        </patternFill>
      </fill>
    </dxf>
    <dxf>
      <font>
        <b val="0"/>
        <i val="0"/>
        <strike val="0"/>
        <condense val="0"/>
        <extend val="0"/>
        <outline val="0"/>
        <shadow val="0"/>
        <u val="none"/>
        <vertAlign val="baseline"/>
        <sz val="10"/>
        <color theme="1"/>
        <name val="Calibri"/>
        <family val="2"/>
        <scheme val="minor"/>
      </font>
      <fill>
        <patternFill>
          <fgColor indexed="64"/>
          <bgColor theme="0"/>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fgColor indexed="64"/>
          <bgColor theme="0"/>
        </patternFill>
      </fill>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ill>
        <patternFill>
          <fgColor indexed="64"/>
          <bgColor theme="0"/>
        </patternFill>
      </fill>
    </dxf>
    <dxf>
      <border outline="0">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0" formatCode="General"/>
      <fill>
        <patternFill>
          <fgColor indexed="64"/>
          <bgColor theme="0"/>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theme="0"/>
        </patternFill>
      </fill>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ill>
        <patternFill>
          <fgColor indexed="64"/>
          <bgColor theme="0"/>
        </patternFill>
      </fill>
    </dxf>
    <dxf>
      <border outline="0">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fill>
        <patternFill>
          <fgColor indexed="64"/>
          <bgColor theme="0"/>
        </patternFill>
      </fill>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Calibri"/>
        <family val="2"/>
        <scheme val="minor"/>
      </font>
      <fill>
        <patternFill>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fgColor indexed="64"/>
          <bgColor theme="0"/>
        </patternFill>
      </fill>
    </dxf>
    <dxf>
      <border outline="0">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fill>
        <patternFill patternType="solid">
          <fgColor indexed="64"/>
          <bgColor theme="2"/>
        </patternFill>
      </fil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Calibri"/>
        <family val="2"/>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font>
    </dxf>
    <dxf>
      <border>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none"/>
      </font>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dxf>
    <dxf>
      <border outline="0">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none"/>
      </font>
      <fill>
        <patternFill patternType="solid">
          <fgColor indexed="64"/>
          <bgColor theme="0"/>
        </patternFill>
      </fill>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left" vertical="center" textRotation="0" wrapText="1" indent="0" justifyLastLine="0" shrinkToFit="0" readingOrder="0"/>
    </dxf>
    <dxf>
      <font>
        <b val="0"/>
        <i val="0"/>
        <strike val="0"/>
        <condense val="0"/>
        <extend val="0"/>
        <outline val="0"/>
        <shadow val="0"/>
        <u val="none"/>
        <vertAlign val="baseline"/>
        <sz val="10"/>
        <color rgb="FF000000"/>
        <name val="Calibri"/>
        <family val="2"/>
        <scheme val="none"/>
      </font>
      <fill>
        <patternFill>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rgb="FF000000"/>
        <name val="Calibri"/>
        <family val="2"/>
        <scheme val="none"/>
      </font>
      <numFmt numFmtId="0" formatCode="General"/>
      <fill>
        <patternFill>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rgb="FF000000"/>
        </left>
        <right style="thin">
          <color rgb="FF000000"/>
        </right>
        <top style="thin">
          <color rgb="FF000000"/>
        </top>
        <bottom style="thin">
          <color rgb="FF000000"/>
        </bottom>
      </border>
    </dxf>
    <dxf>
      <fill>
        <patternFill>
          <fgColor indexed="64"/>
          <bgColor theme="0"/>
        </patternFill>
      </fill>
      <alignmen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rgb="FF000000"/>
        <name val="Calibri"/>
        <family val="2"/>
        <scheme val="none"/>
      </font>
      <fill>
        <patternFill patternType="solid">
          <fgColor rgb="FF000000"/>
          <bgColor rgb="FFBDF1EB"/>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none"/>
      </font>
      <fill>
        <patternFill>
          <fgColor indexed="64"/>
          <bgColor theme="0"/>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0"/>
        <color auto="1"/>
        <name val="Calibri"/>
        <family val="2"/>
        <scheme val="none"/>
      </font>
      <fill>
        <patternFill>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1" hidden="1"/>
    </dxf>
    <dxf>
      <border outline="0">
        <top style="thin">
          <color indexed="64"/>
        </top>
      </border>
    </dxf>
    <dxf>
      <border outline="0">
        <left style="thin">
          <color rgb="FF000000"/>
        </left>
        <right style="thin">
          <color rgb="FF000000"/>
        </right>
        <top style="thin">
          <color rgb="FF000000"/>
        </top>
        <bottom style="thin">
          <color rgb="FF000000"/>
        </bottom>
      </border>
    </dxf>
    <dxf>
      <fill>
        <patternFill>
          <fgColor indexed="64"/>
          <bgColor theme="0"/>
        </patternFill>
      </fill>
      <alignment vertical="center" textRotation="0" indent="0" justifyLastLine="0" shrinkToFit="0" readingOrder="0"/>
    </dxf>
    <dxf>
      <border outline="0">
        <bottom style="thin">
          <color indexed="64"/>
        </bottom>
      </border>
    </dxf>
    <dxf>
      <fill>
        <patternFill patternType="solid">
          <fgColor rgb="FF000000"/>
          <bgColor rgb="FFBDF1EB"/>
        </patternFill>
      </fill>
      <alignment vertical="center" textRotation="0"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none"/>
      </font>
      <numFmt numFmtId="168" formatCode="yyyy/mm/dd;@"/>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theme="2"/>
        </patternFill>
      </fill>
      <alignment horizontal="center"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2"/>
        <color theme="1"/>
        <name val="Calibri"/>
        <family val="2"/>
        <scheme val="none"/>
      </font>
      <fill>
        <patternFill patternType="solid">
          <fgColor indexed="64"/>
          <bgColor rgb="FFBDF1EB"/>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none"/>
      </font>
      <numFmt numFmtId="166" formatCode="#,##0\ &quot;$&quo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11"/>
        <color auto="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11"/>
        <color auto="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theme="2"/>
        </patternFill>
      </fill>
      <alignment horizontal="center"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2"/>
        <color theme="1"/>
        <name val="Calibri"/>
        <family val="2"/>
        <scheme val="none"/>
      </font>
      <fill>
        <patternFill patternType="solid">
          <fgColor indexed="64"/>
          <bgColor rgb="FFBDF1EB"/>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rgb="FFF2F2F2"/>
        <name val="Calibri"/>
        <family val="2"/>
        <scheme val="none"/>
      </font>
      <fill>
        <patternFill patternType="solid">
          <fgColor indexed="64"/>
          <bgColor theme="2"/>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rgb="FFF2F2F2"/>
        <name val="Calibri"/>
        <family val="2"/>
        <scheme val="none"/>
      </font>
      <fill>
        <patternFill patternType="solid">
          <fgColor indexed="64"/>
          <bgColor theme="2"/>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rgb="FFF2F2F2"/>
        <name val="Calibri"/>
        <family val="2"/>
        <scheme val="none"/>
      </font>
      <fill>
        <patternFill patternType="solid">
          <fgColor indexed="64"/>
          <bgColor theme="2"/>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Calibri"/>
        <family val="2"/>
        <scheme val="none"/>
      </font>
      <numFmt numFmtId="1" formatCode="0"/>
      <fill>
        <patternFill patternType="solid">
          <fgColor indexed="64"/>
          <bgColor theme="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0" formatCode="General"/>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0" formatCode="General"/>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164" formatCode="_ * #,##0_)_ ;_ * \(#,##0\)_ ;_ * &quot;-&quot;??_)_ ;_ @_ "/>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164" formatCode="_ * #,##0_)_ ;_ * \(#,##0\)_ ;_ * &quot;-&quot;??_)_ ;_ @_ "/>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numFmt numFmtId="164" formatCode="_ * #,##0_)_ ;_ * \(#,##0\)_ ;_ * &quot;-&quot;??_)_ ;_ @_ "/>
      <fill>
        <patternFill patternType="solid">
          <fgColor indexed="64"/>
          <bgColor rgb="FFFFFAE7"/>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numFmt numFmtId="1" formatCode="0"/>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numFmt numFmtId="30" formatCode="@"/>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numFmt numFmtId="166" formatCode="#,##0\ &quot;$&quot;"/>
      <fill>
        <patternFill patternType="solid">
          <fgColor indexed="64"/>
          <bgColor rgb="FFFFFAE7"/>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numFmt numFmtId="30" formatCode="@"/>
      <fill>
        <patternFill patternType="solid">
          <fgColor theme="0"/>
          <bgColor them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0"/>
        <color theme="1"/>
        <name val="Calibri"/>
        <family val="2"/>
        <scheme val="none"/>
      </font>
      <numFmt numFmtId="30" formatCode="@"/>
      <fill>
        <patternFill patternType="solid">
          <fgColor theme="0"/>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none"/>
      </font>
      <numFmt numFmtId="30" formatCode="@"/>
      <fill>
        <patternFill patternType="solid">
          <fgColor theme="0"/>
          <bgColor rgb="FFFFFAE7"/>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none"/>
      </font>
      <numFmt numFmtId="30" formatCode="@"/>
      <fill>
        <patternFill patternType="solid">
          <fgColor theme="0"/>
          <bgColor rgb="FFFFFAE7"/>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none"/>
      </font>
      <numFmt numFmtId="30" formatCode="@"/>
      <fill>
        <patternFill patternType="solid">
          <fgColor theme="0"/>
          <bgColor rgb="FFFFFAE7"/>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fill>
        <patternFill patternType="solid">
          <fgColor theme="0"/>
          <bgColor rgb="FFFFFAE7"/>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fill>
        <patternFill patternType="solid">
          <fgColor theme="0"/>
          <bgColor rgb="FFFFFAE7"/>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fill>
        <patternFill patternType="solid">
          <fgColor theme="0"/>
          <bgColor rgb="FFFFFAE7"/>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fill>
        <patternFill patternType="solid">
          <fgColor theme="0"/>
          <bgColor rgb="FFFFFAE7"/>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none"/>
      </font>
      <fill>
        <patternFill patternType="solid">
          <fgColor theme="0"/>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none"/>
      </font>
      <fill>
        <patternFill patternType="solid">
          <fgColor theme="0"/>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fill>
        <patternFill patternType="solid">
          <fgColor indexed="64"/>
          <bgColor rgb="FFFFFAE7"/>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0"/>
        <color theme="1"/>
        <name val="Calibri"/>
        <family val="2"/>
        <scheme val="none"/>
      </font>
      <numFmt numFmtId="3" formatCode="#,##0"/>
      <fill>
        <patternFill patternType="solid">
          <fgColor indexed="64"/>
          <bgColor rgb="FFFFFAE7"/>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0"/>
        <color theme="1"/>
        <name val="Calibri"/>
        <family val="2"/>
        <scheme val="none"/>
      </font>
      <numFmt numFmtId="3" formatCode="#,##0"/>
      <fill>
        <patternFill patternType="solid">
          <fgColor indexed="64"/>
          <bgColor rgb="FFFFFAE7"/>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rgb="FFFFFAE7"/>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rgb="FFFFFAE7"/>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rgb="FFFFFAE7"/>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rgb="FFFFFAE7"/>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30" formatCode="@"/>
      <fill>
        <patternFill patternType="solid">
          <fgColor theme="0"/>
          <bgColor them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0"/>
        <color theme="1"/>
        <name val="Calibri"/>
        <family val="2"/>
        <scheme val="none"/>
      </font>
      <numFmt numFmtId="30" formatCode="@"/>
      <fill>
        <patternFill patternType="solid">
          <fgColor indexed="64"/>
          <bgColor rgb="FFFFFAE7"/>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0"/>
        <color theme="1"/>
        <name val="Calibri"/>
        <family val="2"/>
        <scheme val="none"/>
      </font>
      <numFmt numFmtId="30" formatCode="@"/>
      <fill>
        <patternFill patternType="solid">
          <fgColor indexed="64"/>
          <bgColor rgb="FFFFFAE7"/>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rgb="FFFFFAE7"/>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fill>
        <patternFill patternType="solid">
          <fgColor indexed="64"/>
          <bgColor theme="2"/>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rgb="FFBDF1EB"/>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BDF1EB"/>
      <color rgb="FFFFFAE7"/>
      <color rgb="FFE8E8E8"/>
      <color rgb="FFDFF9F5"/>
      <color rgb="FFF2F2F2"/>
      <color rgb="FFF98008"/>
      <color rgb="FFFFD344"/>
      <color rgb="FF017DDA"/>
      <color rgb="FFFEF3C6"/>
      <color rgb="FF28A8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5.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6.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9.xml"/><Relationship Id="rId1" Type="http://schemas.microsoft.com/office/2011/relationships/chartStyle" Target="style9.xml"/></Relationships>
</file>

<file path=xl/charts/_rels/chart8.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9.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2.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r>
              <a:rPr lang="fr-FR" sz="1400" b="0" i="0" u="none" strike="noStrike" baseline="0">
                <a:solidFill>
                  <a:sysClr val="windowText" lastClr="000000">
                    <a:lumMod val="65000"/>
                    <a:lumOff val="35000"/>
                  </a:sysClr>
                </a:solidFill>
                <a:latin typeface="Calibri" panose="020F0502020204030204"/>
              </a:rPr>
              <a:t>Infrastructure verte végétalisée</a:t>
            </a:r>
          </a:p>
        </c:rich>
      </c:tx>
      <c:overlay val="0"/>
      <c:spPr>
        <a:noFill/>
        <a:ln>
          <a:noFill/>
        </a:ln>
        <a:effectLst/>
      </c:spPr>
      <c:txPr>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endParaRPr lang="fr-FR"/>
        </a:p>
      </c:txPr>
    </c:title>
    <c:autoTitleDeleted val="0"/>
    <c:plotArea>
      <c:layout/>
      <c:pieChart>
        <c:varyColors val="1"/>
        <c:ser>
          <c:idx val="0"/>
          <c:order val="0"/>
          <c:tx>
            <c:v>Valeur</c:v>
          </c:tx>
          <c:dPt>
            <c:idx val="0"/>
            <c:bubble3D val="0"/>
            <c:spPr>
              <a:solidFill>
                <a:schemeClr val="accent6">
                  <a:tint val="43000"/>
                </a:schemeClr>
              </a:solidFill>
              <a:ln w="19050">
                <a:solidFill>
                  <a:schemeClr val="lt1"/>
                </a:solidFill>
              </a:ln>
              <a:effectLst/>
            </c:spPr>
            <c:extLst>
              <c:ext xmlns:c16="http://schemas.microsoft.com/office/drawing/2014/chart" uri="{C3380CC4-5D6E-409C-BE32-E72D297353CC}">
                <c16:uniqueId val="{00000001-1DF7-4D82-B68A-F6A1DF6BCE57}"/>
              </c:ext>
            </c:extLst>
          </c:dPt>
          <c:dPt>
            <c:idx val="1"/>
            <c:bubble3D val="0"/>
            <c:spPr>
              <a:solidFill>
                <a:schemeClr val="accent6">
                  <a:tint val="56000"/>
                </a:schemeClr>
              </a:solidFill>
              <a:ln w="19050">
                <a:solidFill>
                  <a:schemeClr val="lt1"/>
                </a:solidFill>
              </a:ln>
              <a:effectLst/>
            </c:spPr>
            <c:extLst>
              <c:ext xmlns:c16="http://schemas.microsoft.com/office/drawing/2014/chart" uri="{C3380CC4-5D6E-409C-BE32-E72D297353CC}">
                <c16:uniqueId val="{00000003-1DF7-4D82-B68A-F6A1DF6BCE57}"/>
              </c:ext>
            </c:extLst>
          </c:dPt>
          <c:dPt>
            <c:idx val="2"/>
            <c:bubble3D val="0"/>
            <c:spPr>
              <a:solidFill>
                <a:schemeClr val="accent6">
                  <a:tint val="69000"/>
                </a:schemeClr>
              </a:solidFill>
              <a:ln w="19050">
                <a:solidFill>
                  <a:schemeClr val="lt1"/>
                </a:solidFill>
              </a:ln>
              <a:effectLst/>
            </c:spPr>
            <c:extLst>
              <c:ext xmlns:c16="http://schemas.microsoft.com/office/drawing/2014/chart" uri="{C3380CC4-5D6E-409C-BE32-E72D297353CC}">
                <c16:uniqueId val="{00000005-1DF7-4D82-B68A-F6A1DF6BCE57}"/>
              </c:ext>
            </c:extLst>
          </c:dPt>
          <c:dPt>
            <c:idx val="3"/>
            <c:bubble3D val="0"/>
            <c:spPr>
              <a:solidFill>
                <a:schemeClr val="accent6">
                  <a:tint val="81000"/>
                </a:schemeClr>
              </a:solidFill>
              <a:ln w="19050">
                <a:solidFill>
                  <a:schemeClr val="lt1"/>
                </a:solidFill>
              </a:ln>
              <a:effectLst/>
            </c:spPr>
            <c:extLst>
              <c:ext xmlns:c16="http://schemas.microsoft.com/office/drawing/2014/chart" uri="{C3380CC4-5D6E-409C-BE32-E72D297353CC}">
                <c16:uniqueId val="{00000007-1DF7-4D82-B68A-F6A1DF6BCE57}"/>
              </c:ext>
            </c:extLst>
          </c:dPt>
          <c:dPt>
            <c:idx val="4"/>
            <c:bubble3D val="0"/>
            <c:spPr>
              <a:solidFill>
                <a:schemeClr val="accent6">
                  <a:tint val="94000"/>
                </a:schemeClr>
              </a:solidFill>
              <a:ln w="19050">
                <a:solidFill>
                  <a:schemeClr val="lt1"/>
                </a:solidFill>
              </a:ln>
              <a:effectLst/>
            </c:spPr>
            <c:extLst>
              <c:ext xmlns:c16="http://schemas.microsoft.com/office/drawing/2014/chart" uri="{C3380CC4-5D6E-409C-BE32-E72D297353CC}">
                <c16:uniqueId val="{00000009-1DF7-4D82-B68A-F6A1DF6BCE57}"/>
              </c:ext>
            </c:extLst>
          </c:dPt>
          <c:dPt>
            <c:idx val="5"/>
            <c:bubble3D val="0"/>
            <c:spPr>
              <a:solidFill>
                <a:schemeClr val="accent6">
                  <a:shade val="93000"/>
                </a:schemeClr>
              </a:solidFill>
              <a:ln w="19050">
                <a:solidFill>
                  <a:schemeClr val="lt1"/>
                </a:solidFill>
              </a:ln>
              <a:effectLst/>
            </c:spPr>
            <c:extLst>
              <c:ext xmlns:c16="http://schemas.microsoft.com/office/drawing/2014/chart" uri="{C3380CC4-5D6E-409C-BE32-E72D297353CC}">
                <c16:uniqueId val="{0000000B-1DF7-4D82-B68A-F6A1DF6BCE57}"/>
              </c:ext>
            </c:extLst>
          </c:dPt>
          <c:dPt>
            <c:idx val="6"/>
            <c:bubble3D val="0"/>
            <c:spPr>
              <a:solidFill>
                <a:schemeClr val="accent6">
                  <a:shade val="80000"/>
                </a:schemeClr>
              </a:solidFill>
              <a:ln w="19050">
                <a:solidFill>
                  <a:schemeClr val="lt1"/>
                </a:solidFill>
              </a:ln>
              <a:effectLst/>
            </c:spPr>
            <c:extLst>
              <c:ext xmlns:c16="http://schemas.microsoft.com/office/drawing/2014/chart" uri="{C3380CC4-5D6E-409C-BE32-E72D297353CC}">
                <c16:uniqueId val="{0000000D-1DF7-4D82-B68A-F6A1DF6BCE57}"/>
              </c:ext>
            </c:extLst>
          </c:dPt>
          <c:dPt>
            <c:idx val="7"/>
            <c:bubble3D val="0"/>
            <c:spPr>
              <a:solidFill>
                <a:schemeClr val="accent6">
                  <a:shade val="68000"/>
                </a:schemeClr>
              </a:solidFill>
              <a:ln w="19050">
                <a:solidFill>
                  <a:schemeClr val="lt1"/>
                </a:solidFill>
              </a:ln>
              <a:effectLst/>
            </c:spPr>
            <c:extLst>
              <c:ext xmlns:c16="http://schemas.microsoft.com/office/drawing/2014/chart" uri="{C3380CC4-5D6E-409C-BE32-E72D297353CC}">
                <c16:uniqueId val="{0000000F-1DF7-4D82-B68A-F6A1DF6BCE57}"/>
              </c:ext>
            </c:extLst>
          </c:dPt>
          <c:dPt>
            <c:idx val="8"/>
            <c:bubble3D val="0"/>
            <c:spPr>
              <a:solidFill>
                <a:schemeClr val="accent6">
                  <a:shade val="55000"/>
                </a:schemeClr>
              </a:solidFill>
              <a:ln w="19050">
                <a:solidFill>
                  <a:schemeClr val="lt1"/>
                </a:solidFill>
              </a:ln>
              <a:effectLst/>
            </c:spPr>
            <c:extLst>
              <c:ext xmlns:c16="http://schemas.microsoft.com/office/drawing/2014/chart" uri="{C3380CC4-5D6E-409C-BE32-E72D297353CC}">
                <c16:uniqueId val="{00000011-1DF7-4D82-B68A-F6A1DF6BCE57}"/>
              </c:ext>
            </c:extLst>
          </c:dPt>
          <c:dPt>
            <c:idx val="9"/>
            <c:bubble3D val="0"/>
            <c:spPr>
              <a:solidFill>
                <a:schemeClr val="accent6">
                  <a:shade val="42000"/>
                </a:schemeClr>
              </a:solidFill>
              <a:ln w="19050">
                <a:solidFill>
                  <a:schemeClr val="lt1"/>
                </a:solidFill>
              </a:ln>
              <a:effectLst/>
            </c:spPr>
            <c:extLst>
              <c:ext xmlns:c16="http://schemas.microsoft.com/office/drawing/2014/chart" uri="{C3380CC4-5D6E-409C-BE32-E72D297353CC}">
                <c16:uniqueId val="{00000013-1DF7-4D82-B68A-F6A1DF6BCE57}"/>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baseline="0">
                    <a:solidFill>
                      <a:sysClr val="windowText" lastClr="000000"/>
                    </a:solidFill>
                    <a:latin typeface="+mn-lt"/>
                    <a:ea typeface="+mn-ea"/>
                    <a:cs typeface="+mn-cs"/>
                  </a:defRPr>
                </a:pPr>
                <a:endParaRPr lang="fr-FR"/>
              </a:p>
            </c:txPr>
            <c:dLblPos val="bestFit"/>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Calculs!$D$11:$D$20</c:f>
              <c:strCache>
                <c:ptCount val="10"/>
                <c:pt idx="0">
                  <c:v>Bassin de rétention</c:v>
                </c:pt>
                <c:pt idx="1">
                  <c:v>Bassin d'infiltration</c:v>
                </c:pt>
                <c:pt idx="2">
                  <c:v>Marais artificiel</c:v>
                </c:pt>
                <c:pt idx="3">
                  <c:v>Biorétention</c:v>
                </c:pt>
                <c:pt idx="4">
                  <c:v>Noue</c:v>
                </c:pt>
                <c:pt idx="5">
                  <c:v>Bande filtrante</c:v>
                </c:pt>
                <c:pt idx="6">
                  <c:v>Fosse d'arbres drainante</c:v>
                </c:pt>
                <c:pt idx="7">
                  <c:v>#N/A</c:v>
                </c:pt>
                <c:pt idx="8">
                  <c:v>#N/A</c:v>
                </c:pt>
                <c:pt idx="9">
                  <c:v>#N/A</c:v>
                </c:pt>
              </c:strCache>
            </c:strRef>
          </c:cat>
          <c:val>
            <c:numRef>
              <c:f>Calculs!$H$11:$H$20</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extLst>
            <c:ext xmlns:c16="http://schemas.microsoft.com/office/drawing/2014/chart" uri="{C3380CC4-5D6E-409C-BE32-E72D297353CC}">
              <c16:uniqueId val="{00000000-19E6-4F86-96A0-26DBC569B68E}"/>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Calculs!$F$76</c:f>
              <c:strCache>
                <c:ptCount val="1"/>
                <c:pt idx="0">
                  <c:v>A - Très bon</c:v>
                </c:pt>
              </c:strCache>
            </c:strRef>
          </c:tx>
          <c:spPr>
            <a:solidFill>
              <a:srgbClr val="017DDA"/>
            </a:solidFill>
            <a:ln>
              <a:noFill/>
            </a:ln>
            <a:effectLst/>
          </c:spPr>
          <c:invertIfNegative val="0"/>
          <c:dLbls>
            <c:dLbl>
              <c:idx val="0"/>
              <c:tx>
                <c:rich>
                  <a:bodyPr/>
                  <a:lstStyle/>
                  <a:p>
                    <a:fld id="{CF297C14-57E4-4FBB-A0E4-A8BBD50D7EEF}" type="CELLRANGE">
                      <a:rPr lang="en-US"/>
                      <a:pPr/>
                      <a:t>[PLAGECELL]</a:t>
                    </a:fld>
                    <a:endParaRPr lang="fr-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172-4346-987E-F55B45C338E7}"/>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Calculs!$K$74</c:f>
              <c:strCache>
                <c:ptCount val="1"/>
                <c:pt idx="0">
                  <c:v>Contrôle hydraulique et qualité</c:v>
                </c:pt>
              </c:strCache>
            </c:strRef>
          </c:cat>
          <c:val>
            <c:numRef>
              <c:f>Calculs!$L$76</c:f>
              <c:numCache>
                <c:formatCode>#\ ##0\ "$"</c:formatCode>
                <c:ptCount val="1"/>
                <c:pt idx="0">
                  <c:v>0</c:v>
                </c:pt>
              </c:numCache>
            </c:numRef>
          </c:val>
          <c:extLst>
            <c:ext xmlns:c15="http://schemas.microsoft.com/office/drawing/2012/chart" uri="{02D57815-91ED-43cb-92C2-25804820EDAC}">
              <c15:datalabelsRange>
                <c15:f>Calculs!$K$76</c15:f>
                <c15:dlblRangeCache>
                  <c:ptCount val="1"/>
                </c15:dlblRangeCache>
              </c15:datalabelsRange>
            </c:ext>
            <c:ext xmlns:c16="http://schemas.microsoft.com/office/drawing/2014/chart" uri="{C3380CC4-5D6E-409C-BE32-E72D297353CC}">
              <c16:uniqueId val="{00000000-A172-4346-987E-F55B45C338E7}"/>
            </c:ext>
          </c:extLst>
        </c:ser>
        <c:ser>
          <c:idx val="1"/>
          <c:order val="1"/>
          <c:tx>
            <c:strRef>
              <c:f>Calculs!$F$77</c:f>
              <c:strCache>
                <c:ptCount val="1"/>
                <c:pt idx="0">
                  <c:v>B - Bon</c:v>
                </c:pt>
              </c:strCache>
            </c:strRef>
          </c:tx>
          <c:spPr>
            <a:solidFill>
              <a:srgbClr val="00B050"/>
            </a:solidFill>
            <a:ln>
              <a:noFill/>
            </a:ln>
            <a:effectLst/>
          </c:spPr>
          <c:invertIfNegative val="0"/>
          <c:dLbls>
            <c:dLbl>
              <c:idx val="0"/>
              <c:tx>
                <c:rich>
                  <a:bodyPr/>
                  <a:lstStyle/>
                  <a:p>
                    <a:fld id="{20CBBEF6-407B-4563-9364-63721F4B53FB}" type="CELLRANGE">
                      <a:rPr lang="en-US"/>
                      <a:pPr/>
                      <a:t>[PLAGECELL]</a:t>
                    </a:fld>
                    <a:endParaRPr lang="fr-CA"/>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172-4346-987E-F55B45C338E7}"/>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Calculs!$K$74</c:f>
              <c:strCache>
                <c:ptCount val="1"/>
                <c:pt idx="0">
                  <c:v>Contrôle hydraulique et qualité</c:v>
                </c:pt>
              </c:strCache>
            </c:strRef>
          </c:cat>
          <c:val>
            <c:numRef>
              <c:f>Calculs!$L$77</c:f>
              <c:numCache>
                <c:formatCode>#\ ##0\ "$"</c:formatCode>
                <c:ptCount val="1"/>
                <c:pt idx="0">
                  <c:v>0</c:v>
                </c:pt>
              </c:numCache>
            </c:numRef>
          </c:val>
          <c:extLst>
            <c:ext xmlns:c15="http://schemas.microsoft.com/office/drawing/2012/chart" uri="{02D57815-91ED-43cb-92C2-25804820EDAC}">
              <c15:datalabelsRange>
                <c15:f>Calculs!$K$77</c15:f>
                <c15:dlblRangeCache>
                  <c:ptCount val="1"/>
                </c15:dlblRangeCache>
              </c15:datalabelsRange>
            </c:ext>
            <c:ext xmlns:c16="http://schemas.microsoft.com/office/drawing/2014/chart" uri="{C3380CC4-5D6E-409C-BE32-E72D297353CC}">
              <c16:uniqueId val="{00000001-A172-4346-987E-F55B45C338E7}"/>
            </c:ext>
          </c:extLst>
        </c:ser>
        <c:ser>
          <c:idx val="2"/>
          <c:order val="2"/>
          <c:tx>
            <c:strRef>
              <c:f>Calculs!$F$78</c:f>
              <c:strCache>
                <c:ptCount val="1"/>
                <c:pt idx="0">
                  <c:v>C - Acceptable</c:v>
                </c:pt>
              </c:strCache>
            </c:strRef>
          </c:tx>
          <c:spPr>
            <a:solidFill>
              <a:srgbClr val="FFD344"/>
            </a:solidFill>
            <a:ln>
              <a:noFill/>
            </a:ln>
            <a:effectLst/>
          </c:spPr>
          <c:invertIfNegative val="0"/>
          <c:dLbls>
            <c:dLbl>
              <c:idx val="0"/>
              <c:tx>
                <c:rich>
                  <a:bodyPr/>
                  <a:lstStyle/>
                  <a:p>
                    <a:fld id="{E796107E-0D0C-4EBC-8C3A-8245E71F7748}" type="CELLRANGE">
                      <a:rPr lang="en-US"/>
                      <a:pPr/>
                      <a:t>[PLAGECELL]</a:t>
                    </a:fld>
                    <a:endParaRPr lang="fr-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172-4346-987E-F55B45C338E7}"/>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Calculs!$K$74</c:f>
              <c:strCache>
                <c:ptCount val="1"/>
                <c:pt idx="0">
                  <c:v>Contrôle hydraulique et qualité</c:v>
                </c:pt>
              </c:strCache>
            </c:strRef>
          </c:cat>
          <c:val>
            <c:numRef>
              <c:f>Calculs!$L$78</c:f>
              <c:numCache>
                <c:formatCode>#\ ##0\ "$"</c:formatCode>
                <c:ptCount val="1"/>
                <c:pt idx="0">
                  <c:v>0</c:v>
                </c:pt>
              </c:numCache>
            </c:numRef>
          </c:val>
          <c:extLst>
            <c:ext xmlns:c15="http://schemas.microsoft.com/office/drawing/2012/chart" uri="{02D57815-91ED-43cb-92C2-25804820EDAC}">
              <c15:datalabelsRange>
                <c15:f>Calculs!$K$78</c15:f>
                <c15:dlblRangeCache>
                  <c:ptCount val="1"/>
                </c15:dlblRangeCache>
              </c15:datalabelsRange>
            </c:ext>
            <c:ext xmlns:c16="http://schemas.microsoft.com/office/drawing/2014/chart" uri="{C3380CC4-5D6E-409C-BE32-E72D297353CC}">
              <c16:uniqueId val="{00000002-A172-4346-987E-F55B45C338E7}"/>
            </c:ext>
          </c:extLst>
        </c:ser>
        <c:ser>
          <c:idx val="3"/>
          <c:order val="3"/>
          <c:tx>
            <c:strRef>
              <c:f>Calculs!$F$79</c:f>
              <c:strCache>
                <c:ptCount val="1"/>
                <c:pt idx="0">
                  <c:v>D - Mauvais</c:v>
                </c:pt>
              </c:strCache>
            </c:strRef>
          </c:tx>
          <c:spPr>
            <a:solidFill>
              <a:srgbClr val="F98008"/>
            </a:solidFill>
            <a:ln>
              <a:noFill/>
            </a:ln>
            <a:effectLst/>
          </c:spPr>
          <c:invertIfNegative val="0"/>
          <c:dLbls>
            <c:dLbl>
              <c:idx val="0"/>
              <c:tx>
                <c:rich>
                  <a:bodyPr/>
                  <a:lstStyle/>
                  <a:p>
                    <a:fld id="{B2C19ABD-645F-416C-B77F-6AD77DD9DA7C}" type="CELLRANGE">
                      <a:rPr lang="en-US"/>
                      <a:pPr/>
                      <a:t>[PLAGECELL]</a:t>
                    </a:fld>
                    <a:endParaRPr lang="fr-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172-4346-987E-F55B45C338E7}"/>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Calculs!$K$74</c:f>
              <c:strCache>
                <c:ptCount val="1"/>
                <c:pt idx="0">
                  <c:v>Contrôle hydraulique et qualité</c:v>
                </c:pt>
              </c:strCache>
            </c:strRef>
          </c:cat>
          <c:val>
            <c:numRef>
              <c:f>Calculs!$L$79</c:f>
              <c:numCache>
                <c:formatCode>#\ ##0\ "$"</c:formatCode>
                <c:ptCount val="1"/>
                <c:pt idx="0">
                  <c:v>0</c:v>
                </c:pt>
              </c:numCache>
            </c:numRef>
          </c:val>
          <c:extLst>
            <c:ext xmlns:c15="http://schemas.microsoft.com/office/drawing/2012/chart" uri="{02D57815-91ED-43cb-92C2-25804820EDAC}">
              <c15:datalabelsRange>
                <c15:f>Calculs!$K$79</c15:f>
                <c15:dlblRangeCache>
                  <c:ptCount val="1"/>
                </c15:dlblRangeCache>
              </c15:datalabelsRange>
            </c:ext>
            <c:ext xmlns:c16="http://schemas.microsoft.com/office/drawing/2014/chart" uri="{C3380CC4-5D6E-409C-BE32-E72D297353CC}">
              <c16:uniqueId val="{00000003-A172-4346-987E-F55B45C338E7}"/>
            </c:ext>
          </c:extLst>
        </c:ser>
        <c:ser>
          <c:idx val="4"/>
          <c:order val="4"/>
          <c:tx>
            <c:strRef>
              <c:f>Calculs!$F$80</c:f>
              <c:strCache>
                <c:ptCount val="1"/>
                <c:pt idx="0">
                  <c:v>E - Très mauvais</c:v>
                </c:pt>
              </c:strCache>
            </c:strRef>
          </c:tx>
          <c:spPr>
            <a:solidFill>
              <a:srgbClr val="C00000"/>
            </a:solidFill>
            <a:ln>
              <a:noFill/>
            </a:ln>
            <a:effectLst/>
          </c:spPr>
          <c:invertIfNegative val="0"/>
          <c:dLbls>
            <c:dLbl>
              <c:idx val="0"/>
              <c:tx>
                <c:rich>
                  <a:bodyPr/>
                  <a:lstStyle/>
                  <a:p>
                    <a:fld id="{78AB0DC1-C309-4980-A232-445B6E2689AD}" type="CELLRANGE">
                      <a:rPr lang="en-US"/>
                      <a:pPr/>
                      <a:t>[PLAGECELL]</a:t>
                    </a:fld>
                    <a:endParaRPr lang="fr-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172-4346-987E-F55B45C338E7}"/>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Calculs!$K$74</c:f>
              <c:strCache>
                <c:ptCount val="1"/>
                <c:pt idx="0">
                  <c:v>Contrôle hydraulique et qualité</c:v>
                </c:pt>
              </c:strCache>
            </c:strRef>
          </c:cat>
          <c:val>
            <c:numRef>
              <c:f>Calculs!$L$80</c:f>
              <c:numCache>
                <c:formatCode>#\ ##0\ "$"</c:formatCode>
                <c:ptCount val="1"/>
                <c:pt idx="0">
                  <c:v>0</c:v>
                </c:pt>
              </c:numCache>
            </c:numRef>
          </c:val>
          <c:extLst>
            <c:ext xmlns:c15="http://schemas.microsoft.com/office/drawing/2012/chart" uri="{02D57815-91ED-43cb-92C2-25804820EDAC}">
              <c15:datalabelsRange>
                <c15:f>Calculs!$K$80</c15:f>
                <c15:dlblRangeCache>
                  <c:ptCount val="1"/>
                </c15:dlblRangeCache>
              </c15:datalabelsRange>
            </c:ext>
            <c:ext xmlns:c16="http://schemas.microsoft.com/office/drawing/2014/chart" uri="{C3380CC4-5D6E-409C-BE32-E72D297353CC}">
              <c16:uniqueId val="{00000004-A172-4346-987E-F55B45C338E7}"/>
            </c:ext>
          </c:extLst>
        </c:ser>
        <c:ser>
          <c:idx val="5"/>
          <c:order val="5"/>
          <c:tx>
            <c:strRef>
              <c:f>Calculs!$F$81</c:f>
              <c:strCache>
                <c:ptCount val="1"/>
                <c:pt idx="0">
                  <c:v>Inconnu</c:v>
                </c:pt>
              </c:strCache>
            </c:strRef>
          </c:tx>
          <c:spPr>
            <a:solidFill>
              <a:schemeClr val="tx1">
                <a:lumMod val="50000"/>
                <a:lumOff val="50000"/>
              </a:schemeClr>
            </a:solidFill>
            <a:ln>
              <a:noFill/>
            </a:ln>
            <a:effectLst/>
          </c:spPr>
          <c:invertIfNegative val="0"/>
          <c:dLbls>
            <c:dLbl>
              <c:idx val="0"/>
              <c:tx>
                <c:rich>
                  <a:bodyPr/>
                  <a:lstStyle/>
                  <a:p>
                    <a:fld id="{878E5A0E-1F76-48EC-8032-9E44845A0DCF}" type="CELLRANGE">
                      <a:rPr lang="en-US"/>
                      <a:pPr/>
                      <a:t>[PLAGECELL]</a:t>
                    </a:fld>
                    <a:endParaRPr lang="fr-CA"/>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172-4346-987E-F55B45C338E7}"/>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Calculs!$K$74</c:f>
              <c:strCache>
                <c:ptCount val="1"/>
                <c:pt idx="0">
                  <c:v>Contrôle hydraulique et qualité</c:v>
                </c:pt>
              </c:strCache>
            </c:strRef>
          </c:cat>
          <c:val>
            <c:numRef>
              <c:f>Calculs!$L$81</c:f>
              <c:numCache>
                <c:formatCode>#\ ##0\ "$"</c:formatCode>
                <c:ptCount val="1"/>
                <c:pt idx="0">
                  <c:v>0</c:v>
                </c:pt>
              </c:numCache>
            </c:numRef>
          </c:val>
          <c:extLst>
            <c:ext xmlns:c15="http://schemas.microsoft.com/office/drawing/2012/chart" uri="{02D57815-91ED-43cb-92C2-25804820EDAC}">
              <c15:datalabelsRange>
                <c15:f>Calculs!$K$81</c15:f>
                <c15:dlblRangeCache>
                  <c:ptCount val="1"/>
                </c15:dlblRangeCache>
              </c15:datalabelsRange>
            </c:ext>
            <c:ext xmlns:c16="http://schemas.microsoft.com/office/drawing/2014/chart" uri="{C3380CC4-5D6E-409C-BE32-E72D297353CC}">
              <c16:uniqueId val="{00000005-A172-4346-987E-F55B45C338E7}"/>
            </c:ext>
          </c:extLst>
        </c:ser>
        <c:dLbls>
          <c:showLegendKey val="0"/>
          <c:showVal val="0"/>
          <c:showCatName val="0"/>
          <c:showSerName val="0"/>
          <c:showPercent val="0"/>
          <c:showBubbleSize val="0"/>
        </c:dLbls>
        <c:gapWidth val="80"/>
        <c:overlap val="100"/>
        <c:axId val="565211216"/>
        <c:axId val="565207856"/>
      </c:barChart>
      <c:catAx>
        <c:axId val="565211216"/>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crossAx val="565207856"/>
        <c:crosses val="autoZero"/>
        <c:auto val="1"/>
        <c:lblAlgn val="ctr"/>
        <c:lblOffset val="100"/>
        <c:noMultiLvlLbl val="0"/>
      </c:catAx>
      <c:valAx>
        <c:axId val="565207856"/>
        <c:scaling>
          <c:orientation val="minMax"/>
        </c:scaling>
        <c:delete val="0"/>
        <c:axPos val="l"/>
        <c:majorGridlines>
          <c:spPr>
            <a:ln w="9525" cap="flat" cmpd="sng" algn="ctr">
              <a:solidFill>
                <a:schemeClr val="tx1">
                  <a:lumMod val="15000"/>
                  <a:lumOff val="85000"/>
                </a:schemeClr>
              </a:solidFill>
              <a:round/>
            </a:ln>
            <a:effectLst/>
          </c:spPr>
        </c:majorGridlines>
        <c:numFmt formatCode="#\ ##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52112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lgn="ctr" rtl="0">
              <a:defRPr lang="fr-FR" sz="1400" b="0" i="0" u="none" strike="noStrike" baseline="0">
                <a:solidFill>
                  <a:sysClr val="windowText" lastClr="000000">
                    <a:lumMod val="65000"/>
                    <a:lumOff val="35000"/>
                  </a:sysClr>
                </a:solidFill>
                <a:latin typeface="Calibri" panose="020F0502020204030204"/>
                <a:ea typeface="+mn-ea"/>
                <a:cs typeface="+mn-cs"/>
              </a:defRPr>
            </a:pPr>
            <a:r>
              <a:rPr lang="fr-FR" sz="1400" b="0" i="0" u="none" strike="noStrike" baseline="0">
                <a:solidFill>
                  <a:sysClr val="windowText" lastClr="000000">
                    <a:lumMod val="65000"/>
                    <a:lumOff val="35000"/>
                  </a:sysClr>
                </a:solidFill>
                <a:latin typeface="Calibri" panose="020F0502020204030204"/>
                <a:ea typeface="+mn-ea"/>
                <a:cs typeface="+mn-cs"/>
              </a:rPr>
              <a:t>Infrastructure verte non végétalisée</a:t>
            </a:r>
          </a:p>
        </c:rich>
      </c:tx>
      <c:overlay val="0"/>
      <c:spPr>
        <a:noFill/>
        <a:ln>
          <a:noFill/>
        </a:ln>
        <a:effectLst/>
      </c:spPr>
      <c:txPr>
        <a:bodyPr rot="0" spcFirstLastPara="1" vertOverflow="ellipsis" vert="horz" wrap="square" anchor="ctr" anchorCtr="1"/>
        <a:lstStyle/>
        <a:p>
          <a:pPr algn="ctr" rtl="0">
            <a:defRPr lang="fr-FR" sz="1400" b="0" i="0" u="none" strike="noStrike" baseline="0">
              <a:solidFill>
                <a:sysClr val="windowText" lastClr="000000">
                  <a:lumMod val="65000"/>
                  <a:lumOff val="35000"/>
                </a:sysClr>
              </a:solidFill>
              <a:latin typeface="Calibri" panose="020F0502020204030204"/>
              <a:ea typeface="+mn-ea"/>
              <a:cs typeface="+mn-cs"/>
            </a:defRPr>
          </a:pPr>
          <a:endParaRPr lang="fr-FR"/>
        </a:p>
      </c:txPr>
    </c:title>
    <c:autoTitleDeleted val="0"/>
    <c:plotArea>
      <c:layout/>
      <c:pieChart>
        <c:varyColors val="1"/>
        <c:ser>
          <c:idx val="0"/>
          <c:order val="0"/>
          <c:tx>
            <c:v>Nombre</c:v>
          </c:tx>
          <c:dPt>
            <c:idx val="0"/>
            <c:bubble3D val="0"/>
            <c:spPr>
              <a:solidFill>
                <a:schemeClr val="accent4">
                  <a:tint val="46000"/>
                </a:schemeClr>
              </a:solidFill>
              <a:ln w="19050">
                <a:solidFill>
                  <a:schemeClr val="lt1"/>
                </a:solidFill>
              </a:ln>
              <a:effectLst/>
            </c:spPr>
            <c:extLst>
              <c:ext xmlns:c16="http://schemas.microsoft.com/office/drawing/2014/chart" uri="{C3380CC4-5D6E-409C-BE32-E72D297353CC}">
                <c16:uniqueId val="{00000001-0E6D-448E-A331-1D2725723044}"/>
              </c:ext>
            </c:extLst>
          </c:dPt>
          <c:dPt>
            <c:idx val="1"/>
            <c:bubble3D val="0"/>
            <c:spPr>
              <a:solidFill>
                <a:schemeClr val="accent4">
                  <a:tint val="77000"/>
                </a:schemeClr>
              </a:solidFill>
              <a:ln w="19050">
                <a:solidFill>
                  <a:schemeClr val="lt1"/>
                </a:solidFill>
              </a:ln>
              <a:effectLst/>
            </c:spPr>
            <c:extLst>
              <c:ext xmlns:c16="http://schemas.microsoft.com/office/drawing/2014/chart" uri="{C3380CC4-5D6E-409C-BE32-E72D297353CC}">
                <c16:uniqueId val="{00000003-0E6D-448E-A331-1D2725723044}"/>
              </c:ext>
            </c:extLst>
          </c:dPt>
          <c:dPt>
            <c:idx val="2"/>
            <c:bubble3D val="0"/>
            <c:spPr>
              <a:solidFill>
                <a:schemeClr val="accent4">
                  <a:tint val="93000"/>
                </a:schemeClr>
              </a:solidFill>
              <a:ln w="19050">
                <a:solidFill>
                  <a:schemeClr val="lt1"/>
                </a:solidFill>
              </a:ln>
              <a:effectLst/>
            </c:spPr>
            <c:extLst>
              <c:ext xmlns:c16="http://schemas.microsoft.com/office/drawing/2014/chart" uri="{C3380CC4-5D6E-409C-BE32-E72D297353CC}">
                <c16:uniqueId val="{00000005-0E6D-448E-A331-1D2725723044}"/>
              </c:ext>
            </c:extLst>
          </c:dPt>
          <c:dPt>
            <c:idx val="3"/>
            <c:bubble3D val="0"/>
            <c:spPr>
              <a:solidFill>
                <a:schemeClr val="accent4">
                  <a:shade val="92000"/>
                </a:schemeClr>
              </a:solidFill>
              <a:ln w="19050">
                <a:solidFill>
                  <a:schemeClr val="lt1"/>
                </a:solidFill>
              </a:ln>
              <a:effectLst/>
            </c:spPr>
            <c:extLst>
              <c:ext xmlns:c16="http://schemas.microsoft.com/office/drawing/2014/chart" uri="{C3380CC4-5D6E-409C-BE32-E72D297353CC}">
                <c16:uniqueId val="{00000002-9BF0-495C-B588-D3B27D1FEE89}"/>
              </c:ext>
            </c:extLst>
          </c:dPt>
          <c:dPt>
            <c:idx val="4"/>
            <c:bubble3D val="0"/>
            <c:spPr>
              <a:solidFill>
                <a:schemeClr val="accent4">
                  <a:shade val="76000"/>
                </a:schemeClr>
              </a:solidFill>
              <a:ln w="19050">
                <a:solidFill>
                  <a:schemeClr val="lt1"/>
                </a:solidFill>
              </a:ln>
              <a:effectLst/>
            </c:spPr>
            <c:extLst>
              <c:ext xmlns:c16="http://schemas.microsoft.com/office/drawing/2014/chart" uri="{C3380CC4-5D6E-409C-BE32-E72D297353CC}">
                <c16:uniqueId val="{00000003-9BF0-495C-B588-D3B27D1FEE89}"/>
              </c:ext>
            </c:extLst>
          </c:dPt>
          <c:dPt>
            <c:idx val="5"/>
            <c:bubble3D val="0"/>
            <c:spPr>
              <a:solidFill>
                <a:schemeClr val="accent4">
                  <a:shade val="61000"/>
                </a:schemeClr>
              </a:solidFill>
              <a:ln w="19050">
                <a:solidFill>
                  <a:schemeClr val="lt1"/>
                </a:solidFill>
              </a:ln>
              <a:effectLst/>
            </c:spPr>
            <c:extLst>
              <c:ext xmlns:c16="http://schemas.microsoft.com/office/drawing/2014/chart" uri="{C3380CC4-5D6E-409C-BE32-E72D297353CC}">
                <c16:uniqueId val="{0000000B-0E6D-448E-A331-1D2725723044}"/>
              </c:ext>
            </c:extLst>
          </c:dPt>
          <c:dPt>
            <c:idx val="6"/>
            <c:bubble3D val="0"/>
            <c:spPr>
              <a:solidFill>
                <a:schemeClr val="accent4">
                  <a:shade val="45000"/>
                </a:schemeClr>
              </a:solidFill>
              <a:ln w="19050">
                <a:solidFill>
                  <a:schemeClr val="lt1"/>
                </a:solidFill>
              </a:ln>
              <a:effectLst/>
            </c:spPr>
            <c:extLst>
              <c:ext xmlns:c16="http://schemas.microsoft.com/office/drawing/2014/chart" uri="{C3380CC4-5D6E-409C-BE32-E72D297353CC}">
                <c16:uniqueId val="{0000000D-0E6D-448E-A331-1D2725723044}"/>
              </c:ext>
            </c:extLst>
          </c:dPt>
          <c:dLbls>
            <c:spPr>
              <a:noFill/>
              <a:ln>
                <a:noFill/>
              </a:ln>
              <a:effectLst/>
            </c:spPr>
            <c:txPr>
              <a:bodyPr rot="0" spcFirstLastPara="1" vertOverflow="ellipsis" vert="horz" wrap="square" anchor="ctr" anchorCtr="1"/>
              <a:lstStyle/>
              <a:p>
                <a:pPr>
                  <a:defRPr sz="1200" b="0" i="0" u="none" strike="noStrike" baseline="0">
                    <a:solidFill>
                      <a:sysClr val="windowText" lastClr="000000"/>
                    </a:solidFill>
                    <a:latin typeface="+mn-lt"/>
                    <a:ea typeface="+mn-ea"/>
                    <a:cs typeface="+mn-cs"/>
                  </a:defRPr>
                </a:pPr>
                <a:endParaRPr lang="fr-FR"/>
              </a:p>
            </c:txPr>
            <c:dLblPos val="bestFit"/>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Calculs!$D$23:$D$29</c:f>
              <c:strCache>
                <c:ptCount val="7"/>
                <c:pt idx="0">
                  <c:v>Revêtement perméable</c:v>
                </c:pt>
                <c:pt idx="1">
                  <c:v>Puits d'infiltration</c:v>
                </c:pt>
                <c:pt idx="2">
                  <c:v>Tranchée d'infiltration</c:v>
                </c:pt>
                <c:pt idx="3">
                  <c:v>Conduite d'exfiltration / infiltration</c:v>
                </c:pt>
                <c:pt idx="4">
                  <c:v>#N/A</c:v>
                </c:pt>
                <c:pt idx="5">
                  <c:v>#N/A</c:v>
                </c:pt>
                <c:pt idx="6">
                  <c:v>#N/A</c:v>
                </c:pt>
              </c:strCache>
            </c:strRef>
          </c:cat>
          <c:val>
            <c:numRef>
              <c:f>Calculs!$H$23:$H$29</c:f>
              <c:numCache>
                <c:formatCode>General</c:formatCode>
                <c:ptCount val="7"/>
                <c:pt idx="0">
                  <c:v>#N/A</c:v>
                </c:pt>
                <c:pt idx="1">
                  <c:v>#N/A</c:v>
                </c:pt>
                <c:pt idx="2">
                  <c:v>#N/A</c:v>
                </c:pt>
                <c:pt idx="3">
                  <c:v>#N/A</c:v>
                </c:pt>
                <c:pt idx="4">
                  <c:v>#N/A</c:v>
                </c:pt>
                <c:pt idx="5">
                  <c:v>#N/A</c:v>
                </c:pt>
                <c:pt idx="6">
                  <c:v>#N/A</c:v>
                </c:pt>
              </c:numCache>
            </c:numRef>
          </c:val>
          <c:extLst>
            <c:ext xmlns:c16="http://schemas.microsoft.com/office/drawing/2014/chart" uri="{C3380CC4-5D6E-409C-BE32-E72D297353CC}">
              <c16:uniqueId val="{00000000-9BF0-495C-B588-D3B27D1FEE89}"/>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r>
              <a:rPr lang="fr-FR" sz="1400" b="0" i="0" u="none" strike="noStrike" baseline="0">
                <a:solidFill>
                  <a:sysClr val="windowText" lastClr="000000">
                    <a:lumMod val="65000"/>
                    <a:lumOff val="35000"/>
                  </a:sysClr>
                </a:solidFill>
                <a:latin typeface="Calibri" panose="020F0502020204030204"/>
              </a:rPr>
              <a:t>Autre</a:t>
            </a:r>
          </a:p>
        </c:rich>
      </c:tx>
      <c:overlay val="0"/>
      <c:spPr>
        <a:noFill/>
        <a:ln>
          <a:noFill/>
        </a:ln>
        <a:effectLst/>
      </c:spPr>
      <c:txPr>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endParaRPr lang="fr-FR"/>
        </a:p>
      </c:txPr>
    </c:title>
    <c:autoTitleDeleted val="0"/>
    <c:plotArea>
      <c:layout/>
      <c:pieChart>
        <c:varyColors val="1"/>
        <c:ser>
          <c:idx val="0"/>
          <c:order val="0"/>
          <c:tx>
            <c:v>Nombre</c:v>
          </c:tx>
          <c:dPt>
            <c:idx val="0"/>
            <c:bubble3D val="0"/>
            <c:spPr>
              <a:solidFill>
                <a:schemeClr val="accent5">
                  <a:tint val="86000"/>
                </a:schemeClr>
              </a:solidFill>
              <a:ln w="19050">
                <a:solidFill>
                  <a:schemeClr val="lt1"/>
                </a:solidFill>
              </a:ln>
              <a:effectLst/>
            </c:spPr>
            <c:extLst>
              <c:ext xmlns:c16="http://schemas.microsoft.com/office/drawing/2014/chart" uri="{C3380CC4-5D6E-409C-BE32-E72D297353CC}">
                <c16:uniqueId val="{00000001-F836-43E6-872A-395ED012FA01}"/>
              </c:ext>
            </c:extLst>
          </c:dPt>
          <c:dPt>
            <c:idx val="1"/>
            <c:bubble3D val="0"/>
            <c:spPr>
              <a:solidFill>
                <a:schemeClr val="accent5">
                  <a:shade val="86000"/>
                </a:schemeClr>
              </a:solidFill>
              <a:ln w="19050">
                <a:solidFill>
                  <a:schemeClr val="lt1"/>
                </a:solidFill>
              </a:ln>
              <a:effectLst/>
            </c:spPr>
            <c:extLst>
              <c:ext xmlns:c16="http://schemas.microsoft.com/office/drawing/2014/chart" uri="{C3380CC4-5D6E-409C-BE32-E72D297353CC}">
                <c16:uniqueId val="{00000003-F836-43E6-872A-395ED012FA01}"/>
              </c:ext>
            </c:extLst>
          </c:dPt>
          <c:dPt>
            <c:idx val="2"/>
            <c:bubble3D val="0"/>
            <c:spPr>
              <a:solidFill>
                <a:schemeClr val="accent5">
                  <a:shade val="58000"/>
                </a:schemeClr>
              </a:solidFill>
              <a:ln w="19050">
                <a:solidFill>
                  <a:schemeClr val="lt1"/>
                </a:solidFill>
              </a:ln>
              <a:effectLst/>
            </c:spPr>
            <c:extLst>
              <c:ext xmlns:c16="http://schemas.microsoft.com/office/drawing/2014/chart" uri="{C3380CC4-5D6E-409C-BE32-E72D297353CC}">
                <c16:uniqueId val="{00000005-F836-43E6-872A-395ED012FA01}"/>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baseline="0">
                    <a:solidFill>
                      <a:sysClr val="windowText" lastClr="000000"/>
                    </a:solidFill>
                    <a:latin typeface="+mn-lt"/>
                    <a:ea typeface="+mn-ea"/>
                    <a:cs typeface="+mn-cs"/>
                  </a:defRPr>
                </a:pPr>
                <a:endParaRPr lang="fr-FR"/>
              </a:p>
            </c:txPr>
            <c:dLblPos val="bestFit"/>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numRef>
              <c:f>Calculs!$D$30:$D$32</c:f>
              <c:numCache>
                <c:formatCode>General</c:formatCode>
                <c:ptCount val="3"/>
                <c:pt idx="0">
                  <c:v>#N/A</c:v>
                </c:pt>
                <c:pt idx="1">
                  <c:v>#N/A</c:v>
                </c:pt>
                <c:pt idx="2">
                  <c:v>#N/A</c:v>
                </c:pt>
              </c:numCache>
            </c:numRef>
          </c:cat>
          <c:val>
            <c:numRef>
              <c:f>Calculs!$H$30:$H$32</c:f>
              <c:numCache>
                <c:formatCode>General</c:formatCode>
                <c:ptCount val="3"/>
                <c:pt idx="0">
                  <c:v>#N/A</c:v>
                </c:pt>
                <c:pt idx="1">
                  <c:v>#N/A</c:v>
                </c:pt>
                <c:pt idx="2">
                  <c:v>#N/A</c:v>
                </c:pt>
              </c:numCache>
            </c:numRef>
          </c:val>
          <c:extLst>
            <c:ext xmlns:c16="http://schemas.microsoft.com/office/drawing/2014/chart" uri="{C3380CC4-5D6E-409C-BE32-E72D297353CC}">
              <c16:uniqueId val="{00000000-89A7-437F-AF71-0C60BF3953C7}"/>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r>
              <a:rPr lang="fr-FR" sz="1400" b="0" i="0" u="none" strike="noStrike" baseline="0">
                <a:solidFill>
                  <a:sysClr val="windowText" lastClr="000000">
                    <a:lumMod val="65000"/>
                    <a:lumOff val="35000"/>
                  </a:sysClr>
                </a:solidFill>
                <a:latin typeface="Calibri" panose="020F0502020204030204"/>
              </a:rPr>
              <a:t>Infrastructure verte végétalisée</a:t>
            </a:r>
          </a:p>
        </c:rich>
      </c:tx>
      <c:overlay val="0"/>
      <c:spPr>
        <a:noFill/>
        <a:ln>
          <a:noFill/>
        </a:ln>
        <a:effectLst/>
      </c:spPr>
      <c:txPr>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endParaRPr lang="fr-FR"/>
        </a:p>
      </c:txPr>
    </c:title>
    <c:autoTitleDeleted val="0"/>
    <c:plotArea>
      <c:layout/>
      <c:pieChart>
        <c:varyColors val="1"/>
        <c:ser>
          <c:idx val="0"/>
          <c:order val="0"/>
          <c:tx>
            <c:v>Valeur</c:v>
          </c:tx>
          <c:dPt>
            <c:idx val="0"/>
            <c:bubble3D val="0"/>
            <c:spPr>
              <a:solidFill>
                <a:schemeClr val="accent6">
                  <a:tint val="43000"/>
                </a:schemeClr>
              </a:solidFill>
              <a:ln w="19050">
                <a:solidFill>
                  <a:schemeClr val="lt1"/>
                </a:solidFill>
              </a:ln>
              <a:effectLst/>
            </c:spPr>
            <c:extLst>
              <c:ext xmlns:c16="http://schemas.microsoft.com/office/drawing/2014/chart" uri="{C3380CC4-5D6E-409C-BE32-E72D297353CC}">
                <c16:uniqueId val="{00000001-99C6-49DA-BF48-9125A9295F37}"/>
              </c:ext>
            </c:extLst>
          </c:dPt>
          <c:dPt>
            <c:idx val="1"/>
            <c:bubble3D val="0"/>
            <c:spPr>
              <a:solidFill>
                <a:schemeClr val="accent6">
                  <a:tint val="56000"/>
                </a:schemeClr>
              </a:solidFill>
              <a:ln w="19050">
                <a:solidFill>
                  <a:schemeClr val="lt1"/>
                </a:solidFill>
              </a:ln>
              <a:effectLst/>
            </c:spPr>
            <c:extLst>
              <c:ext xmlns:c16="http://schemas.microsoft.com/office/drawing/2014/chart" uri="{C3380CC4-5D6E-409C-BE32-E72D297353CC}">
                <c16:uniqueId val="{00000003-99C6-49DA-BF48-9125A9295F37}"/>
              </c:ext>
            </c:extLst>
          </c:dPt>
          <c:dPt>
            <c:idx val="2"/>
            <c:bubble3D val="0"/>
            <c:spPr>
              <a:solidFill>
                <a:schemeClr val="accent6">
                  <a:tint val="69000"/>
                </a:schemeClr>
              </a:solidFill>
              <a:ln w="19050">
                <a:solidFill>
                  <a:schemeClr val="lt1"/>
                </a:solidFill>
              </a:ln>
              <a:effectLst/>
            </c:spPr>
            <c:extLst>
              <c:ext xmlns:c16="http://schemas.microsoft.com/office/drawing/2014/chart" uri="{C3380CC4-5D6E-409C-BE32-E72D297353CC}">
                <c16:uniqueId val="{00000005-99C6-49DA-BF48-9125A9295F37}"/>
              </c:ext>
            </c:extLst>
          </c:dPt>
          <c:dPt>
            <c:idx val="3"/>
            <c:bubble3D val="0"/>
            <c:spPr>
              <a:solidFill>
                <a:schemeClr val="accent6">
                  <a:tint val="81000"/>
                </a:schemeClr>
              </a:solidFill>
              <a:ln w="19050">
                <a:solidFill>
                  <a:schemeClr val="lt1"/>
                </a:solidFill>
              </a:ln>
              <a:effectLst/>
            </c:spPr>
            <c:extLst>
              <c:ext xmlns:c16="http://schemas.microsoft.com/office/drawing/2014/chart" uri="{C3380CC4-5D6E-409C-BE32-E72D297353CC}">
                <c16:uniqueId val="{00000007-99C6-49DA-BF48-9125A9295F37}"/>
              </c:ext>
            </c:extLst>
          </c:dPt>
          <c:dPt>
            <c:idx val="4"/>
            <c:bubble3D val="0"/>
            <c:spPr>
              <a:solidFill>
                <a:schemeClr val="accent6">
                  <a:tint val="94000"/>
                </a:schemeClr>
              </a:solidFill>
              <a:ln w="19050">
                <a:solidFill>
                  <a:schemeClr val="lt1"/>
                </a:solidFill>
              </a:ln>
              <a:effectLst/>
            </c:spPr>
            <c:extLst>
              <c:ext xmlns:c16="http://schemas.microsoft.com/office/drawing/2014/chart" uri="{C3380CC4-5D6E-409C-BE32-E72D297353CC}">
                <c16:uniqueId val="{00000009-99C6-49DA-BF48-9125A9295F37}"/>
              </c:ext>
            </c:extLst>
          </c:dPt>
          <c:dPt>
            <c:idx val="5"/>
            <c:bubble3D val="0"/>
            <c:spPr>
              <a:solidFill>
                <a:schemeClr val="accent6">
                  <a:shade val="93000"/>
                </a:schemeClr>
              </a:solidFill>
              <a:ln w="19050">
                <a:solidFill>
                  <a:schemeClr val="lt1"/>
                </a:solidFill>
              </a:ln>
              <a:effectLst/>
            </c:spPr>
            <c:extLst>
              <c:ext xmlns:c16="http://schemas.microsoft.com/office/drawing/2014/chart" uri="{C3380CC4-5D6E-409C-BE32-E72D297353CC}">
                <c16:uniqueId val="{0000000B-99C6-49DA-BF48-9125A9295F37}"/>
              </c:ext>
            </c:extLst>
          </c:dPt>
          <c:dPt>
            <c:idx val="6"/>
            <c:bubble3D val="0"/>
            <c:spPr>
              <a:solidFill>
                <a:schemeClr val="accent6">
                  <a:shade val="80000"/>
                </a:schemeClr>
              </a:solidFill>
              <a:ln w="19050">
                <a:solidFill>
                  <a:schemeClr val="lt1"/>
                </a:solidFill>
              </a:ln>
              <a:effectLst/>
            </c:spPr>
            <c:extLst>
              <c:ext xmlns:c16="http://schemas.microsoft.com/office/drawing/2014/chart" uri="{C3380CC4-5D6E-409C-BE32-E72D297353CC}">
                <c16:uniqueId val="{0000000D-99C6-49DA-BF48-9125A9295F37}"/>
              </c:ext>
            </c:extLst>
          </c:dPt>
          <c:dPt>
            <c:idx val="7"/>
            <c:bubble3D val="0"/>
            <c:spPr>
              <a:solidFill>
                <a:schemeClr val="accent6">
                  <a:shade val="68000"/>
                </a:schemeClr>
              </a:solidFill>
              <a:ln w="19050">
                <a:solidFill>
                  <a:schemeClr val="lt1"/>
                </a:solidFill>
              </a:ln>
              <a:effectLst/>
            </c:spPr>
            <c:extLst>
              <c:ext xmlns:c16="http://schemas.microsoft.com/office/drawing/2014/chart" uri="{C3380CC4-5D6E-409C-BE32-E72D297353CC}">
                <c16:uniqueId val="{0000000F-99C6-49DA-BF48-9125A9295F37}"/>
              </c:ext>
            </c:extLst>
          </c:dPt>
          <c:dPt>
            <c:idx val="8"/>
            <c:bubble3D val="0"/>
            <c:spPr>
              <a:solidFill>
                <a:schemeClr val="accent6">
                  <a:shade val="55000"/>
                </a:schemeClr>
              </a:solidFill>
              <a:ln w="19050">
                <a:solidFill>
                  <a:schemeClr val="lt1"/>
                </a:solidFill>
              </a:ln>
              <a:effectLst/>
            </c:spPr>
            <c:extLst>
              <c:ext xmlns:c16="http://schemas.microsoft.com/office/drawing/2014/chart" uri="{C3380CC4-5D6E-409C-BE32-E72D297353CC}">
                <c16:uniqueId val="{00000011-99C6-49DA-BF48-9125A9295F37}"/>
              </c:ext>
            </c:extLst>
          </c:dPt>
          <c:dPt>
            <c:idx val="9"/>
            <c:bubble3D val="0"/>
            <c:spPr>
              <a:solidFill>
                <a:schemeClr val="accent6">
                  <a:shade val="42000"/>
                </a:schemeClr>
              </a:solidFill>
              <a:ln w="19050">
                <a:solidFill>
                  <a:schemeClr val="lt1"/>
                </a:solidFill>
              </a:ln>
              <a:effectLst/>
            </c:spPr>
            <c:extLst>
              <c:ext xmlns:c16="http://schemas.microsoft.com/office/drawing/2014/chart" uri="{C3380CC4-5D6E-409C-BE32-E72D297353CC}">
                <c16:uniqueId val="{00000013-99C6-49DA-BF48-9125A9295F37}"/>
              </c:ext>
            </c:extLst>
          </c:dPt>
          <c:dLbls>
            <c:numFmt formatCode="#,##0\ &quot;$&quot;"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baseline="0">
                    <a:solidFill>
                      <a:sysClr val="windowText" lastClr="000000"/>
                    </a:solidFill>
                    <a:latin typeface="+mn-lt"/>
                    <a:ea typeface="+mn-ea"/>
                    <a:cs typeface="+mn-cs"/>
                  </a:defRPr>
                </a:pPr>
                <a:endParaRPr lang="fr-FR"/>
              </a:p>
            </c:txPr>
            <c:dLblPos val="bestFit"/>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Calculs!$D$11:$D$20</c:f>
              <c:strCache>
                <c:ptCount val="10"/>
                <c:pt idx="0">
                  <c:v>Bassin de rétention</c:v>
                </c:pt>
                <c:pt idx="1">
                  <c:v>Bassin d'infiltration</c:v>
                </c:pt>
                <c:pt idx="2">
                  <c:v>Marais artificiel</c:v>
                </c:pt>
                <c:pt idx="3">
                  <c:v>Biorétention</c:v>
                </c:pt>
                <c:pt idx="4">
                  <c:v>Noue</c:v>
                </c:pt>
                <c:pt idx="5">
                  <c:v>Bande filtrante</c:v>
                </c:pt>
                <c:pt idx="6">
                  <c:v>Fosse d'arbres drainante</c:v>
                </c:pt>
                <c:pt idx="7">
                  <c:v>#N/A</c:v>
                </c:pt>
                <c:pt idx="8">
                  <c:v>#N/A</c:v>
                </c:pt>
                <c:pt idx="9">
                  <c:v>#N/A</c:v>
                </c:pt>
              </c:strCache>
            </c:strRef>
          </c:cat>
          <c:val>
            <c:numRef>
              <c:f>Calculs!$I$11:$I$20</c:f>
              <c:numCache>
                <c:formatCode>#\ ##0\ "$"</c:formatCode>
                <c:ptCount val="10"/>
                <c:pt idx="0">
                  <c:v>#N/A</c:v>
                </c:pt>
                <c:pt idx="1">
                  <c:v>#N/A</c:v>
                </c:pt>
                <c:pt idx="2">
                  <c:v>#N/A</c:v>
                </c:pt>
                <c:pt idx="3">
                  <c:v>#N/A</c:v>
                </c:pt>
                <c:pt idx="4">
                  <c:v>#N/A</c:v>
                </c:pt>
                <c:pt idx="5">
                  <c:v>#N/A</c:v>
                </c:pt>
                <c:pt idx="6">
                  <c:v>#N/A</c:v>
                </c:pt>
                <c:pt idx="7">
                  <c:v>#N/A</c:v>
                </c:pt>
                <c:pt idx="8">
                  <c:v>#N/A</c:v>
                </c:pt>
                <c:pt idx="9">
                  <c:v>#N/A</c:v>
                </c:pt>
              </c:numCache>
            </c:numRef>
          </c:val>
          <c:extLst>
            <c:ext xmlns:c16="http://schemas.microsoft.com/office/drawing/2014/chart" uri="{C3380CC4-5D6E-409C-BE32-E72D297353CC}">
              <c16:uniqueId val="{00000014-99C6-49DA-BF48-9125A9295F37}"/>
            </c:ext>
          </c:extLst>
        </c:ser>
        <c:dLbls>
          <c:dLblPos val="inEnd"/>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r>
              <a:rPr lang="fr-FR" sz="1400" b="0" i="0" u="none" strike="noStrike" baseline="0">
                <a:solidFill>
                  <a:sysClr val="windowText" lastClr="000000">
                    <a:lumMod val="65000"/>
                    <a:lumOff val="35000"/>
                  </a:sysClr>
                </a:solidFill>
                <a:latin typeface="Calibri" panose="020F0502020204030204"/>
              </a:rPr>
              <a:t>Infrastructure verte non végétalisée</a:t>
            </a:r>
          </a:p>
        </c:rich>
      </c:tx>
      <c:overlay val="0"/>
      <c:spPr>
        <a:noFill/>
        <a:ln>
          <a:noFill/>
        </a:ln>
        <a:effectLst/>
      </c:spPr>
      <c:txPr>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endParaRPr lang="fr-FR"/>
        </a:p>
      </c:txPr>
    </c:title>
    <c:autoTitleDeleted val="0"/>
    <c:plotArea>
      <c:layout/>
      <c:pieChart>
        <c:varyColors val="1"/>
        <c:ser>
          <c:idx val="0"/>
          <c:order val="0"/>
          <c:tx>
            <c:v>Valeur</c:v>
          </c:tx>
          <c:dPt>
            <c:idx val="0"/>
            <c:bubble3D val="0"/>
            <c:spPr>
              <a:solidFill>
                <a:schemeClr val="accent4">
                  <a:tint val="46000"/>
                </a:schemeClr>
              </a:solidFill>
              <a:ln w="19050">
                <a:solidFill>
                  <a:schemeClr val="lt1"/>
                </a:solidFill>
              </a:ln>
              <a:effectLst/>
            </c:spPr>
            <c:extLst>
              <c:ext xmlns:c16="http://schemas.microsoft.com/office/drawing/2014/chart" uri="{C3380CC4-5D6E-409C-BE32-E72D297353CC}">
                <c16:uniqueId val="{00000001-D78F-493E-96D4-FA62F1E87F06}"/>
              </c:ext>
            </c:extLst>
          </c:dPt>
          <c:dPt>
            <c:idx val="1"/>
            <c:bubble3D val="0"/>
            <c:spPr>
              <a:solidFill>
                <a:schemeClr val="accent4">
                  <a:tint val="77000"/>
                </a:schemeClr>
              </a:solidFill>
              <a:ln w="19050">
                <a:solidFill>
                  <a:schemeClr val="lt1"/>
                </a:solidFill>
              </a:ln>
              <a:effectLst/>
            </c:spPr>
            <c:extLst>
              <c:ext xmlns:c16="http://schemas.microsoft.com/office/drawing/2014/chart" uri="{C3380CC4-5D6E-409C-BE32-E72D297353CC}">
                <c16:uniqueId val="{00000003-D78F-493E-96D4-FA62F1E87F06}"/>
              </c:ext>
            </c:extLst>
          </c:dPt>
          <c:dPt>
            <c:idx val="2"/>
            <c:bubble3D val="0"/>
            <c:spPr>
              <a:solidFill>
                <a:schemeClr val="accent4">
                  <a:tint val="93000"/>
                </a:schemeClr>
              </a:solidFill>
              <a:ln w="19050">
                <a:solidFill>
                  <a:schemeClr val="lt1"/>
                </a:solidFill>
              </a:ln>
              <a:effectLst/>
            </c:spPr>
            <c:extLst>
              <c:ext xmlns:c16="http://schemas.microsoft.com/office/drawing/2014/chart" uri="{C3380CC4-5D6E-409C-BE32-E72D297353CC}">
                <c16:uniqueId val="{00000005-D78F-493E-96D4-FA62F1E87F06}"/>
              </c:ext>
            </c:extLst>
          </c:dPt>
          <c:dPt>
            <c:idx val="3"/>
            <c:bubble3D val="0"/>
            <c:spPr>
              <a:solidFill>
                <a:schemeClr val="accent4">
                  <a:shade val="92000"/>
                </a:schemeClr>
              </a:solidFill>
              <a:ln w="19050">
                <a:solidFill>
                  <a:schemeClr val="lt1"/>
                </a:solidFill>
              </a:ln>
              <a:effectLst/>
            </c:spPr>
            <c:extLst>
              <c:ext xmlns:c16="http://schemas.microsoft.com/office/drawing/2014/chart" uri="{C3380CC4-5D6E-409C-BE32-E72D297353CC}">
                <c16:uniqueId val="{00000007-D78F-493E-96D4-FA62F1E87F06}"/>
              </c:ext>
            </c:extLst>
          </c:dPt>
          <c:dPt>
            <c:idx val="4"/>
            <c:bubble3D val="0"/>
            <c:spPr>
              <a:solidFill>
                <a:schemeClr val="accent4">
                  <a:shade val="76000"/>
                </a:schemeClr>
              </a:solidFill>
              <a:ln w="19050">
                <a:solidFill>
                  <a:schemeClr val="lt1"/>
                </a:solidFill>
              </a:ln>
              <a:effectLst/>
            </c:spPr>
            <c:extLst>
              <c:ext xmlns:c16="http://schemas.microsoft.com/office/drawing/2014/chart" uri="{C3380CC4-5D6E-409C-BE32-E72D297353CC}">
                <c16:uniqueId val="{00000009-D78F-493E-96D4-FA62F1E87F06}"/>
              </c:ext>
            </c:extLst>
          </c:dPt>
          <c:dPt>
            <c:idx val="5"/>
            <c:bubble3D val="0"/>
            <c:spPr>
              <a:solidFill>
                <a:schemeClr val="accent4">
                  <a:shade val="61000"/>
                </a:schemeClr>
              </a:solidFill>
              <a:ln w="19050">
                <a:solidFill>
                  <a:schemeClr val="lt1"/>
                </a:solidFill>
              </a:ln>
              <a:effectLst/>
            </c:spPr>
            <c:extLst>
              <c:ext xmlns:c16="http://schemas.microsoft.com/office/drawing/2014/chart" uri="{C3380CC4-5D6E-409C-BE32-E72D297353CC}">
                <c16:uniqueId val="{0000000B-D78F-493E-96D4-FA62F1E87F06}"/>
              </c:ext>
            </c:extLst>
          </c:dPt>
          <c:dPt>
            <c:idx val="6"/>
            <c:bubble3D val="0"/>
            <c:spPr>
              <a:solidFill>
                <a:schemeClr val="accent4">
                  <a:shade val="45000"/>
                </a:schemeClr>
              </a:solidFill>
              <a:ln w="19050">
                <a:solidFill>
                  <a:schemeClr val="lt1"/>
                </a:solidFill>
              </a:ln>
              <a:effectLst/>
            </c:spPr>
            <c:extLst>
              <c:ext xmlns:c16="http://schemas.microsoft.com/office/drawing/2014/chart" uri="{C3380CC4-5D6E-409C-BE32-E72D297353CC}">
                <c16:uniqueId val="{0000000D-D78F-493E-96D4-FA62F1E87F06}"/>
              </c:ext>
            </c:extLst>
          </c:dPt>
          <c:dLbls>
            <c:numFmt formatCode="#,##0\ &quot;$&quot;"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baseline="0">
                    <a:solidFill>
                      <a:sysClr val="windowText" lastClr="000000"/>
                    </a:solidFill>
                    <a:latin typeface="+mn-lt"/>
                    <a:ea typeface="+mn-ea"/>
                    <a:cs typeface="+mn-cs"/>
                  </a:defRPr>
                </a:pPr>
                <a:endParaRPr lang="fr-FR"/>
              </a:p>
            </c:txPr>
            <c:dLblPos val="bestFit"/>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Calculs!$D$23:$D$29</c:f>
              <c:strCache>
                <c:ptCount val="7"/>
                <c:pt idx="0">
                  <c:v>Revêtement perméable</c:v>
                </c:pt>
                <c:pt idx="1">
                  <c:v>Puits d'infiltration</c:v>
                </c:pt>
                <c:pt idx="2">
                  <c:v>Tranchée d'infiltration</c:v>
                </c:pt>
                <c:pt idx="3">
                  <c:v>Conduite d'exfiltration / infiltration</c:v>
                </c:pt>
                <c:pt idx="4">
                  <c:v>#N/A</c:v>
                </c:pt>
                <c:pt idx="5">
                  <c:v>#N/A</c:v>
                </c:pt>
                <c:pt idx="6">
                  <c:v>#N/A</c:v>
                </c:pt>
              </c:strCache>
            </c:strRef>
          </c:cat>
          <c:val>
            <c:numRef>
              <c:f>Calculs!$I$23:$I$29</c:f>
              <c:numCache>
                <c:formatCode>#\ ##0\ "$"</c:formatCode>
                <c:ptCount val="7"/>
                <c:pt idx="0">
                  <c:v>#N/A</c:v>
                </c:pt>
                <c:pt idx="1">
                  <c:v>#N/A</c:v>
                </c:pt>
                <c:pt idx="2">
                  <c:v>#N/A</c:v>
                </c:pt>
                <c:pt idx="3">
                  <c:v>#N/A</c:v>
                </c:pt>
                <c:pt idx="4">
                  <c:v>#N/A</c:v>
                </c:pt>
                <c:pt idx="5">
                  <c:v>#N/A</c:v>
                </c:pt>
                <c:pt idx="6">
                  <c:v>#N/A</c:v>
                </c:pt>
              </c:numCache>
            </c:numRef>
          </c:val>
          <c:extLst>
            <c:ext xmlns:c16="http://schemas.microsoft.com/office/drawing/2014/chart" uri="{C3380CC4-5D6E-409C-BE32-E72D297353CC}">
              <c16:uniqueId val="{00000010-D78F-493E-96D4-FA62F1E87F06}"/>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r>
              <a:rPr lang="fr-FR" sz="1400" b="0" i="0" u="none" strike="noStrike" baseline="0">
                <a:solidFill>
                  <a:sysClr val="windowText" lastClr="000000">
                    <a:lumMod val="65000"/>
                    <a:lumOff val="35000"/>
                  </a:sysClr>
                </a:solidFill>
                <a:latin typeface="Calibri" panose="020F0502020204030204"/>
              </a:rPr>
              <a:t>Autre</a:t>
            </a:r>
          </a:p>
        </c:rich>
      </c:tx>
      <c:overlay val="0"/>
      <c:spPr>
        <a:noFill/>
        <a:ln>
          <a:noFill/>
        </a:ln>
        <a:effectLst/>
      </c:spPr>
      <c:txPr>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endParaRPr lang="fr-FR"/>
        </a:p>
      </c:txPr>
    </c:title>
    <c:autoTitleDeleted val="0"/>
    <c:plotArea>
      <c:layout/>
      <c:pieChart>
        <c:varyColors val="1"/>
        <c:ser>
          <c:idx val="0"/>
          <c:order val="0"/>
          <c:tx>
            <c:v>Valeur</c:v>
          </c:tx>
          <c:dPt>
            <c:idx val="0"/>
            <c:bubble3D val="0"/>
            <c:spPr>
              <a:solidFill>
                <a:schemeClr val="accent5">
                  <a:tint val="86000"/>
                </a:schemeClr>
              </a:solidFill>
              <a:ln w="19050">
                <a:solidFill>
                  <a:schemeClr val="lt1"/>
                </a:solidFill>
              </a:ln>
              <a:effectLst/>
            </c:spPr>
            <c:extLst>
              <c:ext xmlns:c16="http://schemas.microsoft.com/office/drawing/2014/chart" uri="{C3380CC4-5D6E-409C-BE32-E72D297353CC}">
                <c16:uniqueId val="{00000001-3B85-44C0-826A-BADAFBF5725E}"/>
              </c:ext>
            </c:extLst>
          </c:dPt>
          <c:dPt>
            <c:idx val="1"/>
            <c:bubble3D val="0"/>
            <c:spPr>
              <a:solidFill>
                <a:schemeClr val="accent5">
                  <a:shade val="86000"/>
                </a:schemeClr>
              </a:solidFill>
              <a:ln w="19050">
                <a:solidFill>
                  <a:schemeClr val="lt1"/>
                </a:solidFill>
              </a:ln>
              <a:effectLst/>
            </c:spPr>
            <c:extLst>
              <c:ext xmlns:c16="http://schemas.microsoft.com/office/drawing/2014/chart" uri="{C3380CC4-5D6E-409C-BE32-E72D297353CC}">
                <c16:uniqueId val="{00000003-3B85-44C0-826A-BADAFBF5725E}"/>
              </c:ext>
            </c:extLst>
          </c:dPt>
          <c:dPt>
            <c:idx val="2"/>
            <c:bubble3D val="0"/>
            <c:spPr>
              <a:solidFill>
                <a:schemeClr val="accent5">
                  <a:shade val="58000"/>
                </a:schemeClr>
              </a:solidFill>
              <a:ln w="19050">
                <a:solidFill>
                  <a:schemeClr val="lt1"/>
                </a:solidFill>
              </a:ln>
              <a:effectLst/>
            </c:spPr>
            <c:extLst>
              <c:ext xmlns:c16="http://schemas.microsoft.com/office/drawing/2014/chart" uri="{C3380CC4-5D6E-409C-BE32-E72D297353CC}">
                <c16:uniqueId val="{00000005-3B85-44C0-826A-BADAFBF5725E}"/>
              </c:ext>
            </c:extLst>
          </c:dPt>
          <c:dLbls>
            <c:numFmt formatCode="#,##0\ &quot;$&quot;"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baseline="0">
                    <a:solidFill>
                      <a:sysClr val="windowText" lastClr="000000"/>
                    </a:solidFill>
                    <a:latin typeface="+mn-lt"/>
                    <a:ea typeface="+mn-ea"/>
                    <a:cs typeface="+mn-cs"/>
                  </a:defRPr>
                </a:pPr>
                <a:endParaRPr lang="fr-FR"/>
              </a:p>
            </c:txPr>
            <c:dLblPos val="bestFit"/>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numRef>
              <c:f>Calculs!$D$30:$D$32</c:f>
              <c:numCache>
                <c:formatCode>General</c:formatCode>
                <c:ptCount val="3"/>
                <c:pt idx="0">
                  <c:v>#N/A</c:v>
                </c:pt>
                <c:pt idx="1">
                  <c:v>#N/A</c:v>
                </c:pt>
                <c:pt idx="2">
                  <c:v>#N/A</c:v>
                </c:pt>
              </c:numCache>
            </c:numRef>
          </c:cat>
          <c:val>
            <c:numRef>
              <c:f>Calculs!$I$30:$I$32</c:f>
              <c:numCache>
                <c:formatCode>#\ ##0\ "$"</c:formatCode>
                <c:ptCount val="3"/>
                <c:pt idx="0">
                  <c:v>#N/A</c:v>
                </c:pt>
                <c:pt idx="1">
                  <c:v>#N/A</c:v>
                </c:pt>
                <c:pt idx="2">
                  <c:v>#N/A</c:v>
                </c:pt>
              </c:numCache>
            </c:numRef>
          </c:val>
          <c:extLst>
            <c:ext xmlns:c16="http://schemas.microsoft.com/office/drawing/2014/chart" uri="{C3380CC4-5D6E-409C-BE32-E72D297353CC}">
              <c16:uniqueId val="{00000008-3B85-44C0-826A-BADAFBF5725E}"/>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a:t>Répartition de l'état fonctionnel selon la valeur de remplacement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2089067665922755E-2"/>
          <c:y val="0.16517841091781335"/>
          <c:w val="0.65448247227593259"/>
          <c:h val="0.80721656368296424"/>
        </c:manualLayout>
      </c:layout>
      <c:doughnutChart>
        <c:varyColors val="1"/>
        <c:ser>
          <c:idx val="1"/>
          <c:order val="0"/>
          <c:tx>
            <c:v>VR</c:v>
          </c:tx>
          <c:dPt>
            <c:idx val="0"/>
            <c:bubble3D val="0"/>
            <c:spPr>
              <a:solidFill>
                <a:srgbClr val="017DDA"/>
              </a:solidFill>
              <a:ln w="0">
                <a:solidFill>
                  <a:schemeClr val="lt1"/>
                </a:solidFill>
              </a:ln>
              <a:effectLst/>
            </c:spPr>
            <c:extLst>
              <c:ext xmlns:c16="http://schemas.microsoft.com/office/drawing/2014/chart" uri="{C3380CC4-5D6E-409C-BE32-E72D297353CC}">
                <c16:uniqueId val="{00000001-D908-4C74-B90D-D82284FBA3F9}"/>
              </c:ext>
            </c:extLst>
          </c:dPt>
          <c:dPt>
            <c:idx val="1"/>
            <c:bubble3D val="0"/>
            <c:spPr>
              <a:solidFill>
                <a:srgbClr val="00B050"/>
              </a:solidFill>
              <a:ln w="3175">
                <a:solidFill>
                  <a:schemeClr val="lt1"/>
                </a:solidFill>
              </a:ln>
              <a:effectLst/>
            </c:spPr>
            <c:extLst>
              <c:ext xmlns:c16="http://schemas.microsoft.com/office/drawing/2014/chart" uri="{C3380CC4-5D6E-409C-BE32-E72D297353CC}">
                <c16:uniqueId val="{00000003-D908-4C74-B90D-D82284FBA3F9}"/>
              </c:ext>
            </c:extLst>
          </c:dPt>
          <c:dPt>
            <c:idx val="2"/>
            <c:bubble3D val="0"/>
            <c:spPr>
              <a:solidFill>
                <a:srgbClr val="FFD344"/>
              </a:solidFill>
              <a:ln w="0">
                <a:solidFill>
                  <a:schemeClr val="lt1"/>
                </a:solidFill>
              </a:ln>
              <a:effectLst/>
            </c:spPr>
            <c:extLst>
              <c:ext xmlns:c16="http://schemas.microsoft.com/office/drawing/2014/chart" uri="{C3380CC4-5D6E-409C-BE32-E72D297353CC}">
                <c16:uniqueId val="{00000005-D908-4C74-B90D-D82284FBA3F9}"/>
              </c:ext>
            </c:extLst>
          </c:dPt>
          <c:dPt>
            <c:idx val="3"/>
            <c:bubble3D val="0"/>
            <c:spPr>
              <a:solidFill>
                <a:srgbClr val="F98008"/>
              </a:solidFill>
              <a:ln w="0">
                <a:solidFill>
                  <a:schemeClr val="lt1"/>
                </a:solidFill>
              </a:ln>
              <a:effectLst/>
            </c:spPr>
            <c:extLst>
              <c:ext xmlns:c16="http://schemas.microsoft.com/office/drawing/2014/chart" uri="{C3380CC4-5D6E-409C-BE32-E72D297353CC}">
                <c16:uniqueId val="{00000007-D908-4C74-B90D-D82284FBA3F9}"/>
              </c:ext>
            </c:extLst>
          </c:dPt>
          <c:dPt>
            <c:idx val="4"/>
            <c:bubble3D val="0"/>
            <c:spPr>
              <a:solidFill>
                <a:srgbClr val="C00000"/>
              </a:solidFill>
              <a:ln w="0">
                <a:solidFill>
                  <a:schemeClr val="lt1"/>
                </a:solidFill>
              </a:ln>
              <a:effectLst/>
            </c:spPr>
            <c:extLst>
              <c:ext xmlns:c16="http://schemas.microsoft.com/office/drawing/2014/chart" uri="{C3380CC4-5D6E-409C-BE32-E72D297353CC}">
                <c16:uniqueId val="{00000009-D908-4C74-B90D-D82284FBA3F9}"/>
              </c:ext>
            </c:extLst>
          </c:dPt>
          <c:dPt>
            <c:idx val="5"/>
            <c:bubble3D val="0"/>
            <c:spPr>
              <a:solidFill>
                <a:schemeClr val="tx1">
                  <a:lumMod val="50000"/>
                  <a:lumOff val="50000"/>
                </a:schemeClr>
              </a:solidFill>
              <a:ln w="0">
                <a:solidFill>
                  <a:schemeClr val="lt1"/>
                </a:solidFill>
              </a:ln>
              <a:effectLst/>
            </c:spPr>
            <c:extLst>
              <c:ext xmlns:c16="http://schemas.microsoft.com/office/drawing/2014/chart" uri="{C3380CC4-5D6E-409C-BE32-E72D297353CC}">
                <c16:uniqueId val="{0000000B-D908-4C74-B90D-D82284FBA3F9}"/>
              </c:ext>
            </c:extLst>
          </c:dPt>
          <c:dLbls>
            <c:dLbl>
              <c:idx val="0"/>
              <c:tx>
                <c:rich>
                  <a:bodyPr/>
                  <a:lstStyle/>
                  <a:p>
                    <a:fld id="{4FCA6CAA-B1D4-46E7-A8B3-B409323E7E30}" type="CELLRANGE">
                      <a:rPr lang="en-US" baseline="0"/>
                      <a:pPr/>
                      <a:t>[PLAGECELL]</a:t>
                    </a:fld>
                    <a:r>
                      <a:rPr lang="en-US" baseline="0"/>
                      <a:t>
</a:t>
                    </a:r>
                    <a:fld id="{F3F0E42D-B6DB-4F63-8F23-C0E656BF7C25}" type="PERCENTAGE">
                      <a:rPr lang="en-US" baseline="0"/>
                      <a:pPr/>
                      <a:t>[POURCENTAGE]</a:t>
                    </a:fld>
                    <a:endParaRPr lang="en-US" baseline="0"/>
                  </a:p>
                </c:rich>
              </c:tx>
              <c:showLegendKey val="0"/>
              <c:showVal val="0"/>
              <c:showCatName val="0"/>
              <c:showSerName val="0"/>
              <c:showPercent val="1"/>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D908-4C74-B90D-D82284FBA3F9}"/>
                </c:ext>
              </c:extLst>
            </c:dLbl>
            <c:dLbl>
              <c:idx val="1"/>
              <c:tx>
                <c:rich>
                  <a:bodyPr/>
                  <a:lstStyle/>
                  <a:p>
                    <a:fld id="{E8157510-FA6D-4E70-B483-285D0B24074D}" type="CELLRANGE">
                      <a:rPr lang="fr-CA"/>
                      <a:pPr/>
                      <a:t>[PLAGECELL]</a:t>
                    </a:fld>
                    <a:r>
                      <a:rPr lang="fr-CA" baseline="0"/>
                      <a:t>
</a:t>
                    </a:r>
                    <a:fld id="{8C252DEC-48F1-4BD2-8B6D-F0F460BA5E22}" type="PERCENTAGE">
                      <a:rPr lang="fr-CA" baseline="0"/>
                      <a:pPr/>
                      <a:t>[POURCENTAGE]</a:t>
                    </a:fld>
                    <a:endParaRPr lang="fr-CA" baseline="0"/>
                  </a:p>
                </c:rich>
              </c:tx>
              <c:showLegendKey val="0"/>
              <c:showVal val="0"/>
              <c:showCatName val="0"/>
              <c:showSerName val="0"/>
              <c:showPercent val="1"/>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908-4C74-B90D-D82284FBA3F9}"/>
                </c:ext>
              </c:extLst>
            </c:dLbl>
            <c:dLbl>
              <c:idx val="2"/>
              <c:tx>
                <c:rich>
                  <a:bodyPr/>
                  <a:lstStyle/>
                  <a:p>
                    <a:fld id="{73D4517B-0199-4E04-BB98-5975D4A7468F}" type="CELLRANGE">
                      <a:rPr lang="fr-CA"/>
                      <a:pPr/>
                      <a:t>[PLAGECELL]</a:t>
                    </a:fld>
                    <a:r>
                      <a:rPr lang="fr-CA" baseline="0"/>
                      <a:t>
</a:t>
                    </a:r>
                    <a:fld id="{2986AC29-3A13-4C8A-8AAB-937CBD751AF5}" type="PERCENTAGE">
                      <a:rPr lang="fr-CA" baseline="0"/>
                      <a:pPr/>
                      <a:t>[POURCENTAGE]</a:t>
                    </a:fld>
                    <a:endParaRPr lang="fr-CA" baseline="0"/>
                  </a:p>
                </c:rich>
              </c:tx>
              <c:showLegendKey val="0"/>
              <c:showVal val="0"/>
              <c:showCatName val="0"/>
              <c:showSerName val="0"/>
              <c:showPercent val="1"/>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D908-4C74-B90D-D82284FBA3F9}"/>
                </c:ext>
              </c:extLst>
            </c:dLbl>
            <c:dLbl>
              <c:idx val="3"/>
              <c:tx>
                <c:rich>
                  <a:bodyPr/>
                  <a:lstStyle/>
                  <a:p>
                    <a:fld id="{77465BF9-E456-48A6-93B7-8A807A847DD1}" type="CELLRANGE">
                      <a:rPr lang="fr-CA"/>
                      <a:pPr/>
                      <a:t>[PLAGECELL]</a:t>
                    </a:fld>
                    <a:r>
                      <a:rPr lang="fr-CA" baseline="0"/>
                      <a:t>
</a:t>
                    </a:r>
                    <a:fld id="{ACFAC6D0-D30F-44FE-80E2-DAF2F1007BC3}" type="PERCENTAGE">
                      <a:rPr lang="fr-CA" baseline="0"/>
                      <a:pPr/>
                      <a:t>[POURCENTAGE]</a:t>
                    </a:fld>
                    <a:endParaRPr lang="fr-CA" baseline="0"/>
                  </a:p>
                </c:rich>
              </c:tx>
              <c:showLegendKey val="0"/>
              <c:showVal val="0"/>
              <c:showCatName val="0"/>
              <c:showSerName val="0"/>
              <c:showPercent val="1"/>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908-4C74-B90D-D82284FBA3F9}"/>
                </c:ext>
              </c:extLst>
            </c:dLbl>
            <c:dLbl>
              <c:idx val="4"/>
              <c:tx>
                <c:rich>
                  <a:bodyPr/>
                  <a:lstStyle/>
                  <a:p>
                    <a:fld id="{22678E0F-19A7-4AC8-BA9D-8299D33AF532}" type="CELLRANGE">
                      <a:rPr lang="fr-CA"/>
                      <a:pPr/>
                      <a:t>[PLAGECELL]</a:t>
                    </a:fld>
                    <a:r>
                      <a:rPr lang="fr-CA" baseline="0"/>
                      <a:t>
</a:t>
                    </a:r>
                    <a:fld id="{F6019455-A032-4973-B1EF-17A101B66035}" type="PERCENTAGE">
                      <a:rPr lang="fr-CA" baseline="0"/>
                      <a:pPr/>
                      <a:t>[POURCENTAGE]</a:t>
                    </a:fld>
                    <a:endParaRPr lang="fr-CA" baseline="0"/>
                  </a:p>
                </c:rich>
              </c:tx>
              <c:showLegendKey val="0"/>
              <c:showVal val="0"/>
              <c:showCatName val="0"/>
              <c:showSerName val="0"/>
              <c:showPercent val="1"/>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908-4C74-B90D-D82284FBA3F9}"/>
                </c:ext>
              </c:extLst>
            </c:dLbl>
            <c:dLbl>
              <c:idx val="5"/>
              <c:tx>
                <c:rich>
                  <a:bodyPr/>
                  <a:lstStyle/>
                  <a:p>
                    <a:fld id="{FA1D18CA-83B6-4295-8E40-82DEFBE2A4E1}" type="CELLRANGE">
                      <a:rPr lang="fr-CA"/>
                      <a:pPr/>
                      <a:t>[PLAGECELL]</a:t>
                    </a:fld>
                    <a:r>
                      <a:rPr lang="fr-CA" baseline="0"/>
                      <a:t>
</a:t>
                    </a:r>
                    <a:fld id="{05C414E8-9793-4369-AAF1-02F2B24B8ACC}" type="PERCENTAGE">
                      <a:rPr lang="fr-CA" baseline="0"/>
                      <a:pPr/>
                      <a:t>[POURCENTAGE]</a:t>
                    </a:fld>
                    <a:endParaRPr lang="fr-CA" baseline="0"/>
                  </a:p>
                </c:rich>
              </c:tx>
              <c:showLegendKey val="0"/>
              <c:showVal val="0"/>
              <c:showCatName val="0"/>
              <c:showSerName val="0"/>
              <c:showPercent val="1"/>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908-4C74-B90D-D82284FBA3F9}"/>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fr-FR"/>
              </a:p>
            </c:txPr>
            <c:showLegendKey val="0"/>
            <c:showVal val="0"/>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strRef>
              <c:f>Calculs!$C$64:$C$69</c:f>
              <c:strCache>
                <c:ptCount val="6"/>
                <c:pt idx="0">
                  <c:v>A - Très bon
0 $</c:v>
                </c:pt>
                <c:pt idx="1">
                  <c:v>B - Bon
0 $</c:v>
                </c:pt>
                <c:pt idx="2">
                  <c:v>C - Acceptable
0 $</c:v>
                </c:pt>
                <c:pt idx="3">
                  <c:v>D - Mauvais
0 $</c:v>
                </c:pt>
                <c:pt idx="4">
                  <c:v>E - Très mauvais
0 $</c:v>
                </c:pt>
                <c:pt idx="5">
                  <c:v>Inconnu
0 $</c:v>
                </c:pt>
              </c:strCache>
            </c:strRef>
          </c:cat>
          <c:val>
            <c:numRef>
              <c:f>Calculs!$E$64:$E$69</c:f>
              <c:numCache>
                <c:formatCode>#\ ##0\ "$"</c:formatCode>
                <c:ptCount val="6"/>
                <c:pt idx="0">
                  <c:v>0</c:v>
                </c:pt>
                <c:pt idx="1">
                  <c:v>0</c:v>
                </c:pt>
                <c:pt idx="2">
                  <c:v>0</c:v>
                </c:pt>
                <c:pt idx="3">
                  <c:v>0</c:v>
                </c:pt>
                <c:pt idx="4">
                  <c:v>0</c:v>
                </c:pt>
                <c:pt idx="5">
                  <c:v>0</c:v>
                </c:pt>
              </c:numCache>
            </c:numRef>
          </c:val>
          <c:extLst>
            <c:ext xmlns:c15="http://schemas.microsoft.com/office/drawing/2012/chart" uri="{02D57815-91ED-43cb-92C2-25804820EDAC}">
              <c15:datalabelsRange>
                <c15:f>Calculs!$D$64:$D$69</c15:f>
                <c15:dlblRangeCache>
                  <c:ptCount val="6"/>
                </c15:dlblRangeCache>
              </c15:datalabelsRange>
            </c:ext>
            <c:ext xmlns:c16="http://schemas.microsoft.com/office/drawing/2014/chart" uri="{C3380CC4-5D6E-409C-BE32-E72D297353CC}">
              <c16:uniqueId val="{0000000C-D908-4C74-B90D-D82284FBA3F9}"/>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egendEntry>
        <c:idx val="0"/>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legendEntry>
      <c:layout>
        <c:manualLayout>
          <c:xMode val="edge"/>
          <c:yMode val="edge"/>
          <c:x val="0.71476563730929676"/>
          <c:y val="0.28649791127724739"/>
          <c:w val="0.27716498280753282"/>
          <c:h val="0.581499894793834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Calculs!$F$76</c:f>
              <c:strCache>
                <c:ptCount val="1"/>
                <c:pt idx="0">
                  <c:v>A - Très bon</c:v>
                </c:pt>
              </c:strCache>
            </c:strRef>
          </c:tx>
          <c:spPr>
            <a:solidFill>
              <a:srgbClr val="017DDA"/>
            </a:solidFill>
            <a:ln>
              <a:noFill/>
            </a:ln>
            <a:effectLst/>
          </c:spPr>
          <c:invertIfNegative val="0"/>
          <c:dLbls>
            <c:dLbl>
              <c:idx val="0"/>
              <c:tx>
                <c:rich>
                  <a:bodyPr/>
                  <a:lstStyle/>
                  <a:p>
                    <a:fld id="{DD7AF9A1-1AC6-4EA5-980D-42B975FFD53B}" type="CELLRANGE">
                      <a:rPr lang="en-US"/>
                      <a:pPr/>
                      <a:t>[PLAGECELL]</a:t>
                    </a:fld>
                    <a:endParaRPr lang="fr-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BACA-47D7-BF3E-E988FEB07138}"/>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Calculs!$G$74</c:f>
              <c:strCache>
                <c:ptCount val="1"/>
                <c:pt idx="0">
                  <c:v>Contrôle hydraulique</c:v>
                </c:pt>
              </c:strCache>
            </c:strRef>
          </c:cat>
          <c:val>
            <c:numRef>
              <c:f>Calculs!$H$76</c:f>
              <c:numCache>
                <c:formatCode>#\ ##0\ "$"</c:formatCode>
                <c:ptCount val="1"/>
                <c:pt idx="0">
                  <c:v>0</c:v>
                </c:pt>
              </c:numCache>
            </c:numRef>
          </c:val>
          <c:extLst>
            <c:ext xmlns:c15="http://schemas.microsoft.com/office/drawing/2012/chart" uri="{02D57815-91ED-43cb-92C2-25804820EDAC}">
              <c15:datalabelsRange>
                <c15:f>Calculs!$G$76</c15:f>
                <c15:dlblRangeCache>
                  <c:ptCount val="1"/>
                </c15:dlblRangeCache>
              </c15:datalabelsRange>
            </c:ext>
            <c:ext xmlns:c16="http://schemas.microsoft.com/office/drawing/2014/chart" uri="{C3380CC4-5D6E-409C-BE32-E72D297353CC}">
              <c16:uniqueId val="{00000000-BACA-47D7-BF3E-E988FEB07138}"/>
            </c:ext>
          </c:extLst>
        </c:ser>
        <c:ser>
          <c:idx val="1"/>
          <c:order val="1"/>
          <c:tx>
            <c:strRef>
              <c:f>Calculs!$F$77</c:f>
              <c:strCache>
                <c:ptCount val="1"/>
                <c:pt idx="0">
                  <c:v>B - Bon</c:v>
                </c:pt>
              </c:strCache>
            </c:strRef>
          </c:tx>
          <c:spPr>
            <a:solidFill>
              <a:srgbClr val="00B050"/>
            </a:solidFill>
            <a:ln>
              <a:noFill/>
            </a:ln>
            <a:effectLst/>
          </c:spPr>
          <c:invertIfNegative val="0"/>
          <c:dLbls>
            <c:dLbl>
              <c:idx val="0"/>
              <c:tx>
                <c:rich>
                  <a:bodyPr/>
                  <a:lstStyle/>
                  <a:p>
                    <a:fld id="{E4FEA922-3215-4E0F-BF2B-B190C60504B3}" type="CELLRANGE">
                      <a:rPr lang="en-US"/>
                      <a:pPr/>
                      <a:t>[PLAGECELL]</a:t>
                    </a:fld>
                    <a:endParaRPr lang="fr-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BACA-47D7-BF3E-E988FEB07138}"/>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Calculs!$G$74</c:f>
              <c:strCache>
                <c:ptCount val="1"/>
                <c:pt idx="0">
                  <c:v>Contrôle hydraulique</c:v>
                </c:pt>
              </c:strCache>
            </c:strRef>
          </c:cat>
          <c:val>
            <c:numRef>
              <c:f>Calculs!$H$77</c:f>
              <c:numCache>
                <c:formatCode>#\ ##0\ "$"</c:formatCode>
                <c:ptCount val="1"/>
                <c:pt idx="0">
                  <c:v>0</c:v>
                </c:pt>
              </c:numCache>
            </c:numRef>
          </c:val>
          <c:extLst>
            <c:ext xmlns:c15="http://schemas.microsoft.com/office/drawing/2012/chart" uri="{02D57815-91ED-43cb-92C2-25804820EDAC}">
              <c15:datalabelsRange>
                <c15:f>Calculs!$G$77</c15:f>
                <c15:dlblRangeCache>
                  <c:ptCount val="1"/>
                </c15:dlblRangeCache>
              </c15:datalabelsRange>
            </c:ext>
            <c:ext xmlns:c16="http://schemas.microsoft.com/office/drawing/2014/chart" uri="{C3380CC4-5D6E-409C-BE32-E72D297353CC}">
              <c16:uniqueId val="{00000001-BACA-47D7-BF3E-E988FEB07138}"/>
            </c:ext>
          </c:extLst>
        </c:ser>
        <c:ser>
          <c:idx val="2"/>
          <c:order val="2"/>
          <c:tx>
            <c:strRef>
              <c:f>Calculs!$F$78</c:f>
              <c:strCache>
                <c:ptCount val="1"/>
                <c:pt idx="0">
                  <c:v>C - Acceptable</c:v>
                </c:pt>
              </c:strCache>
            </c:strRef>
          </c:tx>
          <c:spPr>
            <a:solidFill>
              <a:srgbClr val="FFD344"/>
            </a:solidFill>
            <a:ln>
              <a:noFill/>
            </a:ln>
            <a:effectLst/>
          </c:spPr>
          <c:invertIfNegative val="0"/>
          <c:dLbls>
            <c:dLbl>
              <c:idx val="0"/>
              <c:tx>
                <c:rich>
                  <a:bodyPr/>
                  <a:lstStyle/>
                  <a:p>
                    <a:fld id="{D246D879-A3AC-4077-B2BF-B2A461A39175}" type="CELLRANGE">
                      <a:rPr lang="en-US"/>
                      <a:pPr/>
                      <a:t>[PLAGECELL]</a:t>
                    </a:fld>
                    <a:endParaRPr lang="fr-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BACA-47D7-BF3E-E988FEB07138}"/>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Calculs!$G$74</c:f>
              <c:strCache>
                <c:ptCount val="1"/>
                <c:pt idx="0">
                  <c:v>Contrôle hydraulique</c:v>
                </c:pt>
              </c:strCache>
            </c:strRef>
          </c:cat>
          <c:val>
            <c:numRef>
              <c:f>Calculs!$H$78</c:f>
              <c:numCache>
                <c:formatCode>#\ ##0\ "$"</c:formatCode>
                <c:ptCount val="1"/>
                <c:pt idx="0">
                  <c:v>0</c:v>
                </c:pt>
              </c:numCache>
            </c:numRef>
          </c:val>
          <c:extLst>
            <c:ext xmlns:c15="http://schemas.microsoft.com/office/drawing/2012/chart" uri="{02D57815-91ED-43cb-92C2-25804820EDAC}">
              <c15:datalabelsRange>
                <c15:f>Calculs!$G$78</c15:f>
                <c15:dlblRangeCache>
                  <c:ptCount val="1"/>
                </c15:dlblRangeCache>
              </c15:datalabelsRange>
            </c:ext>
            <c:ext xmlns:c16="http://schemas.microsoft.com/office/drawing/2014/chart" uri="{C3380CC4-5D6E-409C-BE32-E72D297353CC}">
              <c16:uniqueId val="{00000002-BACA-47D7-BF3E-E988FEB07138}"/>
            </c:ext>
          </c:extLst>
        </c:ser>
        <c:ser>
          <c:idx val="3"/>
          <c:order val="3"/>
          <c:tx>
            <c:strRef>
              <c:f>Calculs!$F$79</c:f>
              <c:strCache>
                <c:ptCount val="1"/>
                <c:pt idx="0">
                  <c:v>D - Mauvais</c:v>
                </c:pt>
              </c:strCache>
            </c:strRef>
          </c:tx>
          <c:spPr>
            <a:solidFill>
              <a:srgbClr val="F98008"/>
            </a:solidFill>
            <a:ln>
              <a:noFill/>
            </a:ln>
            <a:effectLst/>
          </c:spPr>
          <c:invertIfNegative val="0"/>
          <c:dLbls>
            <c:dLbl>
              <c:idx val="0"/>
              <c:tx>
                <c:rich>
                  <a:bodyPr/>
                  <a:lstStyle/>
                  <a:p>
                    <a:fld id="{1896D249-4468-4912-B367-86D6A324191B}" type="CELLRANGE">
                      <a:rPr lang="en-US"/>
                      <a:pPr/>
                      <a:t>[PLAGECELL]</a:t>
                    </a:fld>
                    <a:endParaRPr lang="fr-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BACA-47D7-BF3E-E988FEB07138}"/>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Calculs!$G$74</c:f>
              <c:strCache>
                <c:ptCount val="1"/>
                <c:pt idx="0">
                  <c:v>Contrôle hydraulique</c:v>
                </c:pt>
              </c:strCache>
            </c:strRef>
          </c:cat>
          <c:val>
            <c:numRef>
              <c:f>Calculs!$H$79</c:f>
              <c:numCache>
                <c:formatCode>#\ ##0\ "$"</c:formatCode>
                <c:ptCount val="1"/>
                <c:pt idx="0">
                  <c:v>0</c:v>
                </c:pt>
              </c:numCache>
            </c:numRef>
          </c:val>
          <c:extLst>
            <c:ext xmlns:c15="http://schemas.microsoft.com/office/drawing/2012/chart" uri="{02D57815-91ED-43cb-92C2-25804820EDAC}">
              <c15:datalabelsRange>
                <c15:f>Calculs!$G$79</c15:f>
                <c15:dlblRangeCache>
                  <c:ptCount val="1"/>
                </c15:dlblRangeCache>
              </c15:datalabelsRange>
            </c:ext>
            <c:ext xmlns:c16="http://schemas.microsoft.com/office/drawing/2014/chart" uri="{C3380CC4-5D6E-409C-BE32-E72D297353CC}">
              <c16:uniqueId val="{00000003-BACA-47D7-BF3E-E988FEB07138}"/>
            </c:ext>
          </c:extLst>
        </c:ser>
        <c:ser>
          <c:idx val="4"/>
          <c:order val="4"/>
          <c:tx>
            <c:strRef>
              <c:f>Calculs!$F$80</c:f>
              <c:strCache>
                <c:ptCount val="1"/>
                <c:pt idx="0">
                  <c:v>E - Très mauvais</c:v>
                </c:pt>
              </c:strCache>
            </c:strRef>
          </c:tx>
          <c:spPr>
            <a:solidFill>
              <a:srgbClr val="C00000"/>
            </a:solidFill>
            <a:ln>
              <a:noFill/>
            </a:ln>
            <a:effectLst/>
          </c:spPr>
          <c:invertIfNegative val="0"/>
          <c:dLbls>
            <c:dLbl>
              <c:idx val="0"/>
              <c:tx>
                <c:rich>
                  <a:bodyPr/>
                  <a:lstStyle/>
                  <a:p>
                    <a:fld id="{3BDF48A2-6C11-4E7C-8410-7D640BA4AC5C}" type="CELLRANGE">
                      <a:rPr lang="en-US"/>
                      <a:pPr/>
                      <a:t>[PLAGECELL]</a:t>
                    </a:fld>
                    <a:endParaRPr lang="fr-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BACA-47D7-BF3E-E988FEB07138}"/>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Calculs!$G$74</c:f>
              <c:strCache>
                <c:ptCount val="1"/>
                <c:pt idx="0">
                  <c:v>Contrôle hydraulique</c:v>
                </c:pt>
              </c:strCache>
            </c:strRef>
          </c:cat>
          <c:val>
            <c:numRef>
              <c:f>Calculs!$H$80</c:f>
              <c:numCache>
                <c:formatCode>#\ ##0\ "$"</c:formatCode>
                <c:ptCount val="1"/>
                <c:pt idx="0">
                  <c:v>0</c:v>
                </c:pt>
              </c:numCache>
            </c:numRef>
          </c:val>
          <c:extLst>
            <c:ext xmlns:c15="http://schemas.microsoft.com/office/drawing/2012/chart" uri="{02D57815-91ED-43cb-92C2-25804820EDAC}">
              <c15:datalabelsRange>
                <c15:f>Calculs!$G$80</c15:f>
                <c15:dlblRangeCache>
                  <c:ptCount val="1"/>
                </c15:dlblRangeCache>
              </c15:datalabelsRange>
            </c:ext>
            <c:ext xmlns:c16="http://schemas.microsoft.com/office/drawing/2014/chart" uri="{C3380CC4-5D6E-409C-BE32-E72D297353CC}">
              <c16:uniqueId val="{00000004-BACA-47D7-BF3E-E988FEB07138}"/>
            </c:ext>
          </c:extLst>
        </c:ser>
        <c:ser>
          <c:idx val="5"/>
          <c:order val="5"/>
          <c:tx>
            <c:strRef>
              <c:f>Calculs!$F$81</c:f>
              <c:strCache>
                <c:ptCount val="1"/>
                <c:pt idx="0">
                  <c:v>Inconnu</c:v>
                </c:pt>
              </c:strCache>
            </c:strRef>
          </c:tx>
          <c:spPr>
            <a:solidFill>
              <a:schemeClr val="tx1">
                <a:lumMod val="50000"/>
                <a:lumOff val="50000"/>
              </a:schemeClr>
            </a:solidFill>
            <a:ln>
              <a:noFill/>
            </a:ln>
            <a:effectLst/>
          </c:spPr>
          <c:invertIfNegative val="0"/>
          <c:dLbls>
            <c:dLbl>
              <c:idx val="0"/>
              <c:tx>
                <c:rich>
                  <a:bodyPr/>
                  <a:lstStyle/>
                  <a:p>
                    <a:fld id="{5F150E4D-ABC6-40B5-BD09-1A1AF4EB71AC}" type="CELLRANGE">
                      <a:rPr lang="en-US"/>
                      <a:pPr/>
                      <a:t>[PLAGECELL]</a:t>
                    </a:fld>
                    <a:endParaRPr lang="fr-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BACA-47D7-BF3E-E988FEB07138}"/>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Calculs!$G$74</c:f>
              <c:strCache>
                <c:ptCount val="1"/>
                <c:pt idx="0">
                  <c:v>Contrôle hydraulique</c:v>
                </c:pt>
              </c:strCache>
            </c:strRef>
          </c:cat>
          <c:val>
            <c:numRef>
              <c:f>Calculs!$H$81</c:f>
              <c:numCache>
                <c:formatCode>#\ ##0\ "$"</c:formatCode>
                <c:ptCount val="1"/>
                <c:pt idx="0">
                  <c:v>0</c:v>
                </c:pt>
              </c:numCache>
            </c:numRef>
          </c:val>
          <c:extLst>
            <c:ext xmlns:c15="http://schemas.microsoft.com/office/drawing/2012/chart" uri="{02D57815-91ED-43cb-92C2-25804820EDAC}">
              <c15:datalabelsRange>
                <c15:f>Calculs!$G$81</c15:f>
                <c15:dlblRangeCache>
                  <c:ptCount val="1"/>
                </c15:dlblRangeCache>
              </c15:datalabelsRange>
            </c:ext>
            <c:ext xmlns:c16="http://schemas.microsoft.com/office/drawing/2014/chart" uri="{C3380CC4-5D6E-409C-BE32-E72D297353CC}">
              <c16:uniqueId val="{00000005-BACA-47D7-BF3E-E988FEB07138}"/>
            </c:ext>
          </c:extLst>
        </c:ser>
        <c:dLbls>
          <c:showLegendKey val="0"/>
          <c:showVal val="1"/>
          <c:showCatName val="0"/>
          <c:showSerName val="0"/>
          <c:showPercent val="0"/>
          <c:showBubbleSize val="0"/>
        </c:dLbls>
        <c:gapWidth val="80"/>
        <c:overlap val="100"/>
        <c:axId val="336283408"/>
        <c:axId val="336283888"/>
      </c:barChart>
      <c:catAx>
        <c:axId val="33628340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crossAx val="336283888"/>
        <c:crosses val="autoZero"/>
        <c:auto val="1"/>
        <c:lblAlgn val="ctr"/>
        <c:lblOffset val="100"/>
        <c:noMultiLvlLbl val="0"/>
      </c:catAx>
      <c:valAx>
        <c:axId val="336283888"/>
        <c:scaling>
          <c:orientation val="minMax"/>
        </c:scaling>
        <c:delete val="0"/>
        <c:axPos val="l"/>
        <c:majorGridlines>
          <c:spPr>
            <a:ln w="9525" cap="flat" cmpd="sng" algn="ctr">
              <a:solidFill>
                <a:schemeClr val="tx1">
                  <a:lumMod val="15000"/>
                  <a:lumOff val="85000"/>
                </a:schemeClr>
              </a:solidFill>
              <a:round/>
            </a:ln>
            <a:effectLst/>
          </c:spPr>
        </c:majorGridlines>
        <c:numFmt formatCode="#\ ##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362834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Calculs!$F$76</c:f>
              <c:strCache>
                <c:ptCount val="1"/>
                <c:pt idx="0">
                  <c:v>A - Très bon</c:v>
                </c:pt>
              </c:strCache>
            </c:strRef>
          </c:tx>
          <c:spPr>
            <a:solidFill>
              <a:srgbClr val="017DDA"/>
            </a:solidFill>
            <a:ln>
              <a:noFill/>
            </a:ln>
            <a:effectLst/>
          </c:spPr>
          <c:invertIfNegative val="0"/>
          <c:dLbls>
            <c:dLbl>
              <c:idx val="0"/>
              <c:tx>
                <c:rich>
                  <a:bodyPr/>
                  <a:lstStyle/>
                  <a:p>
                    <a:fld id="{A136C511-D43C-4581-AD60-97BD1D44B2B3}" type="CELLRANGE">
                      <a:rPr lang="en-US"/>
                      <a:pPr/>
                      <a:t>[PLAGECELL]</a:t>
                    </a:fld>
                    <a:endParaRPr lang="fr-CA"/>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3E6-4F56-AE47-E69B0D9D5F59}"/>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Calculs!$I$74</c:f>
              <c:strCache>
                <c:ptCount val="1"/>
                <c:pt idx="0">
                  <c:v>Contrôle de la qualité</c:v>
                </c:pt>
              </c:strCache>
            </c:strRef>
          </c:cat>
          <c:val>
            <c:numRef>
              <c:f>Calculs!$J$76</c:f>
              <c:numCache>
                <c:formatCode>#\ ##0\ "$"</c:formatCode>
                <c:ptCount val="1"/>
                <c:pt idx="0">
                  <c:v>0</c:v>
                </c:pt>
              </c:numCache>
            </c:numRef>
          </c:val>
          <c:extLst>
            <c:ext xmlns:c15="http://schemas.microsoft.com/office/drawing/2012/chart" uri="{02D57815-91ED-43cb-92C2-25804820EDAC}">
              <c15:datalabelsRange>
                <c15:f>Calculs!$I$76</c15:f>
                <c15:dlblRangeCache>
                  <c:ptCount val="1"/>
                </c15:dlblRangeCache>
              </c15:datalabelsRange>
            </c:ext>
            <c:ext xmlns:c16="http://schemas.microsoft.com/office/drawing/2014/chart" uri="{C3380CC4-5D6E-409C-BE32-E72D297353CC}">
              <c16:uniqueId val="{00000000-53E6-4F56-AE47-E69B0D9D5F59}"/>
            </c:ext>
          </c:extLst>
        </c:ser>
        <c:ser>
          <c:idx val="1"/>
          <c:order val="1"/>
          <c:tx>
            <c:strRef>
              <c:f>Calculs!$F$77</c:f>
              <c:strCache>
                <c:ptCount val="1"/>
                <c:pt idx="0">
                  <c:v>B - Bon</c:v>
                </c:pt>
              </c:strCache>
            </c:strRef>
          </c:tx>
          <c:spPr>
            <a:solidFill>
              <a:srgbClr val="00B050"/>
            </a:solidFill>
            <a:ln>
              <a:noFill/>
            </a:ln>
            <a:effectLst/>
          </c:spPr>
          <c:invertIfNegative val="0"/>
          <c:dLbls>
            <c:dLbl>
              <c:idx val="0"/>
              <c:tx>
                <c:rich>
                  <a:bodyPr/>
                  <a:lstStyle/>
                  <a:p>
                    <a:fld id="{6EC35F06-C346-4ECF-8105-68536B61BACD}" type="CELLRANGE">
                      <a:rPr lang="en-US"/>
                      <a:pPr/>
                      <a:t>[PLAGECELL]</a:t>
                    </a:fld>
                    <a:endParaRPr lang="fr-CA"/>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3E6-4F56-AE47-E69B0D9D5F59}"/>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Calculs!$I$74</c:f>
              <c:strCache>
                <c:ptCount val="1"/>
                <c:pt idx="0">
                  <c:v>Contrôle de la qualité</c:v>
                </c:pt>
              </c:strCache>
            </c:strRef>
          </c:cat>
          <c:val>
            <c:numRef>
              <c:f>Calculs!$J$77</c:f>
              <c:numCache>
                <c:formatCode>#\ ##0\ "$"</c:formatCode>
                <c:ptCount val="1"/>
                <c:pt idx="0">
                  <c:v>0</c:v>
                </c:pt>
              </c:numCache>
            </c:numRef>
          </c:val>
          <c:extLst>
            <c:ext xmlns:c15="http://schemas.microsoft.com/office/drawing/2012/chart" uri="{02D57815-91ED-43cb-92C2-25804820EDAC}">
              <c15:datalabelsRange>
                <c15:f>Calculs!$I$77</c15:f>
                <c15:dlblRangeCache>
                  <c:ptCount val="1"/>
                </c15:dlblRangeCache>
              </c15:datalabelsRange>
            </c:ext>
            <c:ext xmlns:c16="http://schemas.microsoft.com/office/drawing/2014/chart" uri="{C3380CC4-5D6E-409C-BE32-E72D297353CC}">
              <c16:uniqueId val="{00000001-53E6-4F56-AE47-E69B0D9D5F59}"/>
            </c:ext>
          </c:extLst>
        </c:ser>
        <c:ser>
          <c:idx val="2"/>
          <c:order val="2"/>
          <c:tx>
            <c:strRef>
              <c:f>Calculs!$F$78</c:f>
              <c:strCache>
                <c:ptCount val="1"/>
                <c:pt idx="0">
                  <c:v>C - Acceptable</c:v>
                </c:pt>
              </c:strCache>
            </c:strRef>
          </c:tx>
          <c:spPr>
            <a:solidFill>
              <a:srgbClr val="FFD344"/>
            </a:solidFill>
            <a:ln>
              <a:noFill/>
            </a:ln>
            <a:effectLst/>
          </c:spPr>
          <c:invertIfNegative val="0"/>
          <c:dLbls>
            <c:dLbl>
              <c:idx val="0"/>
              <c:tx>
                <c:rich>
                  <a:bodyPr/>
                  <a:lstStyle/>
                  <a:p>
                    <a:fld id="{9B6E1BFE-1903-4CB0-A50A-A530D75BE791}" type="CELLRANGE">
                      <a:rPr lang="en-US"/>
                      <a:pPr/>
                      <a:t>[PLAGECELL]</a:t>
                    </a:fld>
                    <a:endParaRPr lang="fr-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3E6-4F56-AE47-E69B0D9D5F59}"/>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Calculs!$I$74</c:f>
              <c:strCache>
                <c:ptCount val="1"/>
                <c:pt idx="0">
                  <c:v>Contrôle de la qualité</c:v>
                </c:pt>
              </c:strCache>
            </c:strRef>
          </c:cat>
          <c:val>
            <c:numRef>
              <c:f>Calculs!$J$78</c:f>
              <c:numCache>
                <c:formatCode>#\ ##0\ "$"</c:formatCode>
                <c:ptCount val="1"/>
                <c:pt idx="0">
                  <c:v>0</c:v>
                </c:pt>
              </c:numCache>
            </c:numRef>
          </c:val>
          <c:extLst>
            <c:ext xmlns:c15="http://schemas.microsoft.com/office/drawing/2012/chart" uri="{02D57815-91ED-43cb-92C2-25804820EDAC}">
              <c15:datalabelsRange>
                <c15:f>Calculs!$I$78</c15:f>
                <c15:dlblRangeCache>
                  <c:ptCount val="1"/>
                </c15:dlblRangeCache>
              </c15:datalabelsRange>
            </c:ext>
            <c:ext xmlns:c16="http://schemas.microsoft.com/office/drawing/2014/chart" uri="{C3380CC4-5D6E-409C-BE32-E72D297353CC}">
              <c16:uniqueId val="{00000002-53E6-4F56-AE47-E69B0D9D5F59}"/>
            </c:ext>
          </c:extLst>
        </c:ser>
        <c:ser>
          <c:idx val="3"/>
          <c:order val="3"/>
          <c:tx>
            <c:strRef>
              <c:f>Calculs!$F$79</c:f>
              <c:strCache>
                <c:ptCount val="1"/>
                <c:pt idx="0">
                  <c:v>D - Mauvais</c:v>
                </c:pt>
              </c:strCache>
            </c:strRef>
          </c:tx>
          <c:spPr>
            <a:solidFill>
              <a:srgbClr val="F98008"/>
            </a:solidFill>
            <a:ln>
              <a:noFill/>
            </a:ln>
            <a:effectLst/>
          </c:spPr>
          <c:invertIfNegative val="0"/>
          <c:dLbls>
            <c:dLbl>
              <c:idx val="0"/>
              <c:tx>
                <c:rich>
                  <a:bodyPr/>
                  <a:lstStyle/>
                  <a:p>
                    <a:fld id="{DFA4645B-E28D-4E9D-BAF4-5A83D50E365E}" type="CELLRANGE">
                      <a:rPr lang="en-US"/>
                      <a:pPr/>
                      <a:t>[PLAGECELL]</a:t>
                    </a:fld>
                    <a:endParaRPr lang="fr-CA"/>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3E6-4F56-AE47-E69B0D9D5F59}"/>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Calculs!$I$74</c:f>
              <c:strCache>
                <c:ptCount val="1"/>
                <c:pt idx="0">
                  <c:v>Contrôle de la qualité</c:v>
                </c:pt>
              </c:strCache>
            </c:strRef>
          </c:cat>
          <c:val>
            <c:numRef>
              <c:f>Calculs!$J$79</c:f>
              <c:numCache>
                <c:formatCode>#\ ##0\ "$"</c:formatCode>
                <c:ptCount val="1"/>
                <c:pt idx="0">
                  <c:v>0</c:v>
                </c:pt>
              </c:numCache>
            </c:numRef>
          </c:val>
          <c:extLst>
            <c:ext xmlns:c15="http://schemas.microsoft.com/office/drawing/2012/chart" uri="{02D57815-91ED-43cb-92C2-25804820EDAC}">
              <c15:datalabelsRange>
                <c15:f>Calculs!$I$79</c15:f>
                <c15:dlblRangeCache>
                  <c:ptCount val="1"/>
                </c15:dlblRangeCache>
              </c15:datalabelsRange>
            </c:ext>
            <c:ext xmlns:c16="http://schemas.microsoft.com/office/drawing/2014/chart" uri="{C3380CC4-5D6E-409C-BE32-E72D297353CC}">
              <c16:uniqueId val="{00000003-53E6-4F56-AE47-E69B0D9D5F59}"/>
            </c:ext>
          </c:extLst>
        </c:ser>
        <c:ser>
          <c:idx val="4"/>
          <c:order val="4"/>
          <c:tx>
            <c:strRef>
              <c:f>Calculs!$F$80</c:f>
              <c:strCache>
                <c:ptCount val="1"/>
                <c:pt idx="0">
                  <c:v>E - Très mauvais</c:v>
                </c:pt>
              </c:strCache>
            </c:strRef>
          </c:tx>
          <c:spPr>
            <a:solidFill>
              <a:srgbClr val="C00000"/>
            </a:solidFill>
            <a:ln>
              <a:noFill/>
            </a:ln>
            <a:effectLst/>
          </c:spPr>
          <c:invertIfNegative val="0"/>
          <c:dLbls>
            <c:dLbl>
              <c:idx val="0"/>
              <c:tx>
                <c:rich>
                  <a:bodyPr/>
                  <a:lstStyle/>
                  <a:p>
                    <a:fld id="{DF636AB8-6A08-4DCE-887D-EE5577B59C75}" type="CELLRANGE">
                      <a:rPr lang="en-US"/>
                      <a:pPr/>
                      <a:t>[PLAGECELL]</a:t>
                    </a:fld>
                    <a:endParaRPr lang="fr-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3E6-4F56-AE47-E69B0D9D5F59}"/>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Calculs!$I$74</c:f>
              <c:strCache>
                <c:ptCount val="1"/>
                <c:pt idx="0">
                  <c:v>Contrôle de la qualité</c:v>
                </c:pt>
              </c:strCache>
            </c:strRef>
          </c:cat>
          <c:val>
            <c:numRef>
              <c:f>Calculs!$J$80</c:f>
              <c:numCache>
                <c:formatCode>#\ ##0\ "$"</c:formatCode>
                <c:ptCount val="1"/>
                <c:pt idx="0">
                  <c:v>0</c:v>
                </c:pt>
              </c:numCache>
            </c:numRef>
          </c:val>
          <c:extLst>
            <c:ext xmlns:c15="http://schemas.microsoft.com/office/drawing/2012/chart" uri="{02D57815-91ED-43cb-92C2-25804820EDAC}">
              <c15:datalabelsRange>
                <c15:f>Calculs!$I$80</c15:f>
                <c15:dlblRangeCache>
                  <c:ptCount val="1"/>
                </c15:dlblRangeCache>
              </c15:datalabelsRange>
            </c:ext>
            <c:ext xmlns:c16="http://schemas.microsoft.com/office/drawing/2014/chart" uri="{C3380CC4-5D6E-409C-BE32-E72D297353CC}">
              <c16:uniqueId val="{00000004-53E6-4F56-AE47-E69B0D9D5F59}"/>
            </c:ext>
          </c:extLst>
        </c:ser>
        <c:ser>
          <c:idx val="5"/>
          <c:order val="5"/>
          <c:tx>
            <c:strRef>
              <c:f>Calculs!$F$81</c:f>
              <c:strCache>
                <c:ptCount val="1"/>
                <c:pt idx="0">
                  <c:v>Inconnu</c:v>
                </c:pt>
              </c:strCache>
            </c:strRef>
          </c:tx>
          <c:spPr>
            <a:solidFill>
              <a:schemeClr val="tx1">
                <a:lumMod val="50000"/>
                <a:lumOff val="50000"/>
              </a:schemeClr>
            </a:solidFill>
            <a:ln>
              <a:noFill/>
            </a:ln>
            <a:effectLst/>
          </c:spPr>
          <c:invertIfNegative val="0"/>
          <c:dLbls>
            <c:dLbl>
              <c:idx val="0"/>
              <c:tx>
                <c:rich>
                  <a:bodyPr/>
                  <a:lstStyle/>
                  <a:p>
                    <a:fld id="{2920B00E-AD06-4D39-8C58-97D086876D74}" type="CELLRANGE">
                      <a:rPr lang="en-US"/>
                      <a:pPr/>
                      <a:t>[PLAGECELL]</a:t>
                    </a:fld>
                    <a:endParaRPr lang="fr-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3E6-4F56-AE47-E69B0D9D5F59}"/>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Calculs!$I$74</c:f>
              <c:strCache>
                <c:ptCount val="1"/>
                <c:pt idx="0">
                  <c:v>Contrôle de la qualité</c:v>
                </c:pt>
              </c:strCache>
            </c:strRef>
          </c:cat>
          <c:val>
            <c:numRef>
              <c:f>Calculs!$J$81</c:f>
              <c:numCache>
                <c:formatCode>#\ ##0\ "$"</c:formatCode>
                <c:ptCount val="1"/>
                <c:pt idx="0">
                  <c:v>0</c:v>
                </c:pt>
              </c:numCache>
            </c:numRef>
          </c:val>
          <c:extLst>
            <c:ext xmlns:c15="http://schemas.microsoft.com/office/drawing/2012/chart" uri="{02D57815-91ED-43cb-92C2-25804820EDAC}">
              <c15:datalabelsRange>
                <c15:f>Calculs!$I$81</c15:f>
                <c15:dlblRangeCache>
                  <c:ptCount val="1"/>
                </c15:dlblRangeCache>
              </c15:datalabelsRange>
            </c:ext>
            <c:ext xmlns:c16="http://schemas.microsoft.com/office/drawing/2014/chart" uri="{C3380CC4-5D6E-409C-BE32-E72D297353CC}">
              <c16:uniqueId val="{00000005-53E6-4F56-AE47-E69B0D9D5F59}"/>
            </c:ext>
          </c:extLst>
        </c:ser>
        <c:dLbls>
          <c:showLegendKey val="0"/>
          <c:showVal val="0"/>
          <c:showCatName val="0"/>
          <c:showSerName val="0"/>
          <c:showPercent val="0"/>
          <c:showBubbleSize val="0"/>
        </c:dLbls>
        <c:gapWidth val="80"/>
        <c:overlap val="100"/>
        <c:axId val="520127568"/>
        <c:axId val="520129488"/>
      </c:barChart>
      <c:catAx>
        <c:axId val="52012756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crossAx val="520129488"/>
        <c:crosses val="autoZero"/>
        <c:auto val="1"/>
        <c:lblAlgn val="ctr"/>
        <c:lblOffset val="100"/>
        <c:noMultiLvlLbl val="0"/>
      </c:catAx>
      <c:valAx>
        <c:axId val="520129488"/>
        <c:scaling>
          <c:orientation val="minMax"/>
        </c:scaling>
        <c:delete val="0"/>
        <c:axPos val="l"/>
        <c:majorGridlines>
          <c:spPr>
            <a:ln w="9525" cap="flat" cmpd="sng" algn="ctr">
              <a:solidFill>
                <a:schemeClr val="tx1">
                  <a:lumMod val="15000"/>
                  <a:lumOff val="85000"/>
                </a:schemeClr>
              </a:solidFill>
              <a:round/>
            </a:ln>
            <a:effectLst/>
          </c:spPr>
        </c:majorGridlines>
        <c:numFmt formatCode="#\ ##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01275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_xlchart.v1.3</cx:f>
      </cx:strDim>
      <cx:numDim type="size">
        <cx:f>_xlchart.v1.2</cx:f>
      </cx:numDim>
    </cx:data>
  </cx:chartData>
  <cx:chart>
    <cx:title pos="t" align="ctr" overlay="0">
      <cx:tx>
        <cx:txData>
          <cx:v>Inventaire des infrastructures vertes</cx:v>
        </cx:txData>
      </cx:tx>
      <cx:txPr>
        <a:bodyPr spcFirstLastPara="1" vertOverflow="ellipsis" horzOverflow="overflow" wrap="square" lIns="0" tIns="0" rIns="0" bIns="0" anchor="ctr" anchorCtr="1"/>
        <a:lstStyle/>
        <a:p>
          <a:pPr algn="ctr" rtl="0">
            <a:defRPr/>
          </a:pPr>
          <a:r>
            <a:rPr lang="fr-FR" sz="1400" b="0" i="0" u="none" strike="noStrike" baseline="0">
              <a:solidFill>
                <a:sysClr val="windowText" lastClr="000000">
                  <a:lumMod val="65000"/>
                  <a:lumOff val="35000"/>
                </a:sysClr>
              </a:solidFill>
              <a:latin typeface="Calibri" panose="020F0502020204030204"/>
            </a:rPr>
            <a:t>Inventaire des infrastructures vertes</a:t>
          </a:r>
        </a:p>
      </cx:txPr>
    </cx:title>
    <cx:plotArea>
      <cx:plotAreaRegion>
        <cx:series layoutId="treemap" uniqueId="{04851FF8-5EF1-48A6-A6B2-D206CDBACD3F}">
          <cx:tx>
            <cx:txData>
              <cx:f/>
              <cx:v>Nombre</cx:v>
            </cx:txData>
          </cx:tx>
          <cx:dataPt idx="0">
            <cx:spPr>
              <a:solidFill>
                <a:srgbClr val="4EA72E">
                  <a:lumMod val="60000"/>
                  <a:lumOff val="40000"/>
                </a:srgbClr>
              </a:solidFill>
            </cx:spPr>
          </cx:dataPt>
          <cx:dataPt idx="1">
            <cx:spPr>
              <a:solidFill>
                <a:srgbClr val="156082">
                  <a:lumMod val="40000"/>
                  <a:lumOff val="60000"/>
                </a:srgbClr>
              </a:solidFill>
            </cx:spPr>
          </cx:dataPt>
          <cx:dataPt idx="2">
            <cx:spPr>
              <a:solidFill>
                <a:srgbClr val="A02B93">
                  <a:lumMod val="60000"/>
                  <a:lumOff val="40000"/>
                </a:srgbClr>
              </a:solidFill>
            </cx:spPr>
          </cx:dataPt>
          <cx:dataLabels>
            <cx:txPr>
              <a:bodyPr spcFirstLastPara="1" vertOverflow="ellipsis" horzOverflow="overflow" wrap="square" lIns="0" tIns="0" rIns="0" bIns="0" anchor="ctr" anchorCtr="1"/>
              <a:lstStyle/>
              <a:p>
                <a:pPr algn="ctr" rtl="0">
                  <a:defRPr sz="1200">
                    <a:solidFill>
                      <a:sysClr val="windowText" lastClr="000000"/>
                    </a:solidFill>
                  </a:defRPr>
                </a:pPr>
                <a:endParaRPr lang="fr-FR" sz="1200" b="0" i="0" u="none" strike="noStrike" baseline="0">
                  <a:solidFill>
                    <a:sysClr val="windowText" lastClr="000000"/>
                  </a:solidFill>
                  <a:latin typeface="Calibri" panose="020F0502020204030204"/>
                </a:endParaRPr>
              </a:p>
            </cx:txPr>
            <cx:visibility seriesName="0" categoryName="0" value="1"/>
            <cx:separator>, </cx:separator>
          </cx:dataLabels>
          <cx:dataId val="0"/>
          <cx:layoutPr>
            <cx:parentLabelLayout val="overlapping"/>
          </cx:layoutPr>
        </cx:series>
      </cx:plotAreaRegion>
    </cx:plotArea>
    <cx:legend pos="b" align="ctr" overlay="0">
      <cx:txPr>
        <a:bodyPr spcFirstLastPara="1" vertOverflow="ellipsis" horzOverflow="overflow" wrap="square" lIns="0" tIns="0" rIns="0" bIns="0" anchor="ctr" anchorCtr="1"/>
        <a:lstStyle/>
        <a:p>
          <a:pPr algn="ctr" rtl="0">
            <a:defRPr sz="1200"/>
          </a:pPr>
          <a:endParaRPr lang="fr-FR" sz="1200" b="0" i="0" u="none" strike="noStrike" baseline="0">
            <a:solidFill>
              <a:sysClr val="windowText" lastClr="000000">
                <a:lumMod val="65000"/>
                <a:lumOff val="35000"/>
              </a:sysClr>
            </a:solidFill>
            <a:latin typeface="Calibri" panose="020F0502020204030204"/>
          </a:endParaRPr>
        </a:p>
      </cx:txPr>
    </cx:legend>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title pos="t" align="ctr" overlay="0">
      <cx:tx>
        <cx:txData>
          <cx:v>Valeur de remplacement des infrastructures vertes</cx:v>
        </cx:txData>
      </cx:tx>
      <cx:txPr>
        <a:bodyPr spcFirstLastPara="1" vertOverflow="ellipsis" horzOverflow="overflow" wrap="square" lIns="0" tIns="0" rIns="0" bIns="0" anchor="ctr" anchorCtr="1"/>
        <a:lstStyle/>
        <a:p>
          <a:pPr algn="ctr" rtl="0">
            <a:defRPr/>
          </a:pPr>
          <a:r>
            <a:rPr lang="fr-FR" sz="1400" b="0" i="0" u="none" strike="noStrike" baseline="0">
              <a:solidFill>
                <a:sysClr val="windowText" lastClr="000000">
                  <a:lumMod val="65000"/>
                  <a:lumOff val="35000"/>
                </a:sysClr>
              </a:solidFill>
              <a:latin typeface="Calibri" panose="020F0502020204030204"/>
            </a:rPr>
            <a:t>Valeur de remplacement des infrastructures vertes</a:t>
          </a:r>
        </a:p>
      </cx:txPr>
    </cx:title>
    <cx:plotArea>
      <cx:plotAreaRegion>
        <cx:series layoutId="treemap" uniqueId="{04851FF8-5EF1-48A6-A6B2-D206CDBACD3F}">
          <cx:tx>
            <cx:txData>
              <cx:f/>
              <cx:v>Valeur</cx:v>
            </cx:txData>
          </cx:tx>
          <cx:dataPt idx="0">
            <cx:spPr>
              <a:solidFill>
                <a:srgbClr val="4EA72E">
                  <a:lumMod val="60000"/>
                  <a:lumOff val="40000"/>
                </a:srgbClr>
              </a:solidFill>
            </cx:spPr>
          </cx:dataPt>
          <cx:dataPt idx="1">
            <cx:spPr>
              <a:solidFill>
                <a:srgbClr val="156082">
                  <a:lumMod val="40000"/>
                  <a:lumOff val="60000"/>
                </a:srgbClr>
              </a:solidFill>
            </cx:spPr>
          </cx:dataPt>
          <cx:dataPt idx="2">
            <cx:spPr>
              <a:solidFill>
                <a:srgbClr val="A02B93">
                  <a:lumMod val="60000"/>
                  <a:lumOff val="40000"/>
                </a:srgbClr>
              </a:solidFill>
            </cx:spPr>
          </cx:dataPt>
          <cx:dataLabels>
            <cx:numFmt formatCode="# ### ### ##0 $" sourceLinked="0"/>
            <cx:txPr>
              <a:bodyPr spcFirstLastPara="1" vertOverflow="ellipsis" horzOverflow="overflow" wrap="square" lIns="0" tIns="0" rIns="0" bIns="0" anchor="ctr" anchorCtr="1"/>
              <a:lstStyle/>
              <a:p>
                <a:pPr algn="ctr" rtl="0">
                  <a:defRPr sz="1200">
                    <a:solidFill>
                      <a:sysClr val="windowText" lastClr="000000"/>
                    </a:solidFill>
                  </a:defRPr>
                </a:pPr>
                <a:endParaRPr lang="fr-FR" sz="1200" b="0" i="0" u="none" strike="noStrike" baseline="0">
                  <a:solidFill>
                    <a:sysClr val="windowText" lastClr="000000"/>
                  </a:solidFill>
                  <a:latin typeface="Calibri" panose="020F0502020204030204"/>
                </a:endParaRPr>
              </a:p>
            </cx:txPr>
            <cx:visibility seriesName="0" categoryName="0" value="1"/>
            <cx:separator>, </cx:separator>
          </cx:dataLabels>
          <cx:dataId val="0"/>
          <cx:layoutPr>
            <cx:parentLabelLayout val="overlapping"/>
          </cx:layoutPr>
        </cx:series>
      </cx:plotAreaRegion>
    </cx:plotArea>
    <cx:legend pos="b" align="ctr" overlay="0">
      <cx:txPr>
        <a:bodyPr spcFirstLastPara="1" vertOverflow="ellipsis" horzOverflow="overflow" wrap="square" lIns="0" tIns="0" rIns="0" bIns="0" anchor="ctr" anchorCtr="1"/>
        <a:lstStyle/>
        <a:p>
          <a:pPr algn="ctr" rtl="0">
            <a:defRPr sz="1200"/>
          </a:pPr>
          <a:endParaRPr lang="fr-FR" sz="1200" b="0" i="0" u="none" strike="noStrike" baseline="0">
            <a:solidFill>
              <a:sysClr val="windowText" lastClr="000000">
                <a:lumMod val="65000"/>
                <a:lumOff val="35000"/>
              </a:sysClr>
            </a:solidFill>
            <a:latin typeface="Calibri" panose="020F0502020204030204"/>
          </a:endParaRPr>
        </a:p>
      </cx:txPr>
    </cx:legend>
  </cx:chart>
</cx: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Reversed" id="24">
  <a:schemeClr val="accent4"/>
</cs:colorStyle>
</file>

<file path=xl/charts/colors3.xml><?xml version="1.0" encoding="utf-8"?>
<cs:colorStyle xmlns:cs="http://schemas.microsoft.com/office/drawing/2012/chartStyle" xmlns:a="http://schemas.openxmlformats.org/drawingml/2006/main" meth="withinLinearReversed" id="25">
  <a:schemeClr val="accent5"/>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Reversed" id="26">
  <a:schemeClr val="accent6"/>
</cs:colorStyle>
</file>

<file path=xl/charts/colors7.xml><?xml version="1.0" encoding="utf-8"?>
<cs:colorStyle xmlns:cs="http://schemas.microsoft.com/office/drawing/2012/chartStyle" xmlns:a="http://schemas.openxmlformats.org/drawingml/2006/main" meth="withinLinearReversed" id="24">
  <a:schemeClr val="accent4"/>
</cs:colorStyle>
</file>

<file path=xl/charts/colors8.xml><?xml version="1.0" encoding="utf-8"?>
<cs:colorStyle xmlns:cs="http://schemas.microsoft.com/office/drawing/2012/chartStyle" xmlns:a="http://schemas.openxmlformats.org/drawingml/2006/main" meth="withinLinearReversed" id="25">
  <a:schemeClr val="accent5"/>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image" Target="../media/image2.png"/><Relationship Id="rId4"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8" Type="http://schemas.openxmlformats.org/officeDocument/2006/relationships/chart" Target="../charts/chart4.xml"/><Relationship Id="rId13" Type="http://schemas.openxmlformats.org/officeDocument/2006/relationships/chart" Target="../charts/chart9.xml"/><Relationship Id="rId3" Type="http://schemas.openxmlformats.org/officeDocument/2006/relationships/chart" Target="../charts/chart1.xml"/><Relationship Id="rId7" Type="http://schemas.microsoft.com/office/2014/relationships/chartEx" Target="../charts/chartEx2.xml"/><Relationship Id="rId12" Type="http://schemas.openxmlformats.org/officeDocument/2006/relationships/chart" Target="../charts/chart8.xml"/><Relationship Id="rId2" Type="http://schemas.openxmlformats.org/officeDocument/2006/relationships/image" Target="../media/image2.png"/><Relationship Id="rId1" Type="http://schemas.openxmlformats.org/officeDocument/2006/relationships/image" Target="../media/image1.png"/><Relationship Id="rId6" Type="http://schemas.microsoft.com/office/2014/relationships/chartEx" Target="../charts/chartEx1.xml"/><Relationship Id="rId11" Type="http://schemas.openxmlformats.org/officeDocument/2006/relationships/chart" Target="../charts/chart7.xml"/><Relationship Id="rId5" Type="http://schemas.openxmlformats.org/officeDocument/2006/relationships/chart" Target="../charts/chart3.xml"/><Relationship Id="rId10" Type="http://schemas.openxmlformats.org/officeDocument/2006/relationships/chart" Target="../charts/chart6.xml"/><Relationship Id="rId4" Type="http://schemas.openxmlformats.org/officeDocument/2006/relationships/chart" Target="../charts/chart2.xml"/><Relationship Id="rId9" Type="http://schemas.openxmlformats.org/officeDocument/2006/relationships/chart" Target="../charts/chart5.xml"/><Relationship Id="rId14"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447675</xdr:colOff>
      <xdr:row>3</xdr:row>
      <xdr:rowOff>104775</xdr:rowOff>
    </xdr:from>
    <xdr:to>
      <xdr:col>15</xdr:col>
      <xdr:colOff>949579</xdr:colOff>
      <xdr:row>3</xdr:row>
      <xdr:rowOff>628214</xdr:rowOff>
    </xdr:to>
    <xdr:pic>
      <xdr:nvPicPr>
        <xdr:cNvPr id="4" name="Image 3">
          <a:extLst>
            <a:ext uri="{FF2B5EF4-FFF2-40B4-BE49-F238E27FC236}">
              <a16:creationId xmlns:a16="http://schemas.microsoft.com/office/drawing/2014/main" id="{8EEC46E8-C434-4205-B32C-306D10BA00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44300" y="504825"/>
          <a:ext cx="501904" cy="534869"/>
        </a:xfrm>
        <a:prstGeom prst="rect">
          <a:avLst/>
        </a:prstGeom>
      </xdr:spPr>
    </xdr:pic>
    <xdr:clientData/>
  </xdr:twoCellAnchor>
  <xdr:twoCellAnchor editAs="oneCell">
    <xdr:from>
      <xdr:col>1</xdr:col>
      <xdr:colOff>251460</xdr:colOff>
      <xdr:row>3</xdr:row>
      <xdr:rowOff>38100</xdr:rowOff>
    </xdr:from>
    <xdr:to>
      <xdr:col>3</xdr:col>
      <xdr:colOff>17526</xdr:colOff>
      <xdr:row>3</xdr:row>
      <xdr:rowOff>664017</xdr:rowOff>
    </xdr:to>
    <xdr:pic>
      <xdr:nvPicPr>
        <xdr:cNvPr id="5" name="Image 4">
          <a:extLst>
            <a:ext uri="{FF2B5EF4-FFF2-40B4-BE49-F238E27FC236}">
              <a16:creationId xmlns:a16="http://schemas.microsoft.com/office/drawing/2014/main" id="{30186ECF-E437-4096-B9D5-3D04AF9D15D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3880" y="434340"/>
          <a:ext cx="1358646" cy="616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302896</xdr:colOff>
      <xdr:row>37</xdr:row>
      <xdr:rowOff>127519</xdr:rowOff>
    </xdr:from>
    <xdr:to>
      <xdr:col>15</xdr:col>
      <xdr:colOff>323850</xdr:colOff>
      <xdr:row>39</xdr:row>
      <xdr:rowOff>161342</xdr:rowOff>
    </xdr:to>
    <xdr:grpSp>
      <xdr:nvGrpSpPr>
        <xdr:cNvPr id="7" name="Groupe 6">
          <a:extLst>
            <a:ext uri="{FF2B5EF4-FFF2-40B4-BE49-F238E27FC236}">
              <a16:creationId xmlns:a16="http://schemas.microsoft.com/office/drawing/2014/main" id="{41E75175-6893-8F1D-8A52-77C8B5193B91}"/>
            </a:ext>
          </a:extLst>
        </xdr:cNvPr>
        <xdr:cNvGrpSpPr/>
      </xdr:nvGrpSpPr>
      <xdr:grpSpPr>
        <a:xfrm>
          <a:off x="693421" y="8837179"/>
          <a:ext cx="10799444" cy="527218"/>
          <a:chOff x="640081" y="7928494"/>
          <a:chExt cx="10176509" cy="529123"/>
        </a:xfrm>
      </xdr:grpSpPr>
      <xdr:pic>
        <xdr:nvPicPr>
          <xdr:cNvPr id="3" name="Image 2">
            <a:extLst>
              <a:ext uri="{FF2B5EF4-FFF2-40B4-BE49-F238E27FC236}">
                <a16:creationId xmlns:a16="http://schemas.microsoft.com/office/drawing/2014/main" id="{0C3E80D2-3019-AD77-FB36-A67E20D49D7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1" y="7928494"/>
            <a:ext cx="10176509" cy="529123"/>
          </a:xfrm>
          <a:prstGeom prst="rect">
            <a:avLst/>
          </a:prstGeom>
        </xdr:spPr>
      </xdr:pic>
      <xdr:sp macro="" textlink="">
        <xdr:nvSpPr>
          <xdr:cNvPr id="6" name="Rectangle 5">
            <a:extLst>
              <a:ext uri="{FF2B5EF4-FFF2-40B4-BE49-F238E27FC236}">
                <a16:creationId xmlns:a16="http://schemas.microsoft.com/office/drawing/2014/main" id="{B3F5DCA8-04B1-24C6-4221-CA072C5BC3EE}"/>
              </a:ext>
            </a:extLst>
          </xdr:cNvPr>
          <xdr:cNvSpPr/>
        </xdr:nvSpPr>
        <xdr:spPr>
          <a:xfrm>
            <a:off x="9574821" y="8196887"/>
            <a:ext cx="1137285" cy="236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grpSp>
    <xdr:clientData/>
  </xdr:twoCellAnchor>
  <xdr:twoCellAnchor editAs="oneCell">
    <xdr:from>
      <xdr:col>3</xdr:col>
      <xdr:colOff>607695</xdr:colOff>
      <xdr:row>62</xdr:row>
      <xdr:rowOff>106680</xdr:rowOff>
    </xdr:from>
    <xdr:to>
      <xdr:col>4</xdr:col>
      <xdr:colOff>201983</xdr:colOff>
      <xdr:row>63</xdr:row>
      <xdr:rowOff>369626</xdr:rowOff>
    </xdr:to>
    <xdr:pic>
      <xdr:nvPicPr>
        <xdr:cNvPr id="10" name="Image 9">
          <a:extLst>
            <a:ext uri="{FF2B5EF4-FFF2-40B4-BE49-F238E27FC236}">
              <a16:creationId xmlns:a16="http://schemas.microsoft.com/office/drawing/2014/main" id="{70FA8B88-5431-971C-1634-5C5175764B6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569845" y="14470380"/>
          <a:ext cx="375338" cy="38677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96819</xdr:colOff>
      <xdr:row>3</xdr:row>
      <xdr:rowOff>29583</xdr:rowOff>
    </xdr:from>
    <xdr:to>
      <xdr:col>4</xdr:col>
      <xdr:colOff>232231</xdr:colOff>
      <xdr:row>3</xdr:row>
      <xdr:rowOff>666930</xdr:rowOff>
    </xdr:to>
    <xdr:pic>
      <xdr:nvPicPr>
        <xdr:cNvPr id="6" name="Image 5">
          <a:extLst>
            <a:ext uri="{FF2B5EF4-FFF2-40B4-BE49-F238E27FC236}">
              <a16:creationId xmlns:a16="http://schemas.microsoft.com/office/drawing/2014/main" id="{E991743A-8B6D-43EB-B38E-BF8200A71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719" y="425823"/>
          <a:ext cx="1346992" cy="633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85725</xdr:colOff>
      <xdr:row>3</xdr:row>
      <xdr:rowOff>93557</xdr:rowOff>
    </xdr:from>
    <xdr:to>
      <xdr:col>17</xdr:col>
      <xdr:colOff>592984</xdr:colOff>
      <xdr:row>3</xdr:row>
      <xdr:rowOff>609376</xdr:rowOff>
    </xdr:to>
    <xdr:pic>
      <xdr:nvPicPr>
        <xdr:cNvPr id="7" name="Image 6">
          <a:extLst>
            <a:ext uri="{FF2B5EF4-FFF2-40B4-BE49-F238E27FC236}">
              <a16:creationId xmlns:a16="http://schemas.microsoft.com/office/drawing/2014/main" id="{26452D57-A0CD-4DDB-89C3-C9E763DC656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000" y="493607"/>
          <a:ext cx="511069" cy="515819"/>
        </a:xfrm>
        <a:prstGeom prst="rect">
          <a:avLst/>
        </a:prstGeom>
      </xdr:spPr>
    </xdr:pic>
    <xdr:clientData/>
  </xdr:twoCellAnchor>
  <xdr:twoCellAnchor editAs="oneCell">
    <xdr:from>
      <xdr:col>12</xdr:col>
      <xdr:colOff>16345</xdr:colOff>
      <xdr:row>85</xdr:row>
      <xdr:rowOff>1905</xdr:rowOff>
    </xdr:from>
    <xdr:to>
      <xdr:col>16</xdr:col>
      <xdr:colOff>476979</xdr:colOff>
      <xdr:row>103</xdr:row>
      <xdr:rowOff>190499</xdr:rowOff>
    </xdr:to>
    <xdr:pic>
      <xdr:nvPicPr>
        <xdr:cNvPr id="10" name="Image 9">
          <a:extLst>
            <a:ext uri="{FF2B5EF4-FFF2-40B4-BE49-F238E27FC236}">
              <a16:creationId xmlns:a16="http://schemas.microsoft.com/office/drawing/2014/main" id="{3322889D-A536-745A-6EED-0D722519F5D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741370" y="18966180"/>
          <a:ext cx="4365884" cy="4598669"/>
        </a:xfrm>
        <a:prstGeom prst="rect">
          <a:avLst/>
        </a:prstGeom>
      </xdr:spPr>
    </xdr:pic>
    <xdr:clientData/>
  </xdr:twoCellAnchor>
  <xdr:twoCellAnchor editAs="oneCell">
    <xdr:from>
      <xdr:col>14</xdr:col>
      <xdr:colOff>19305</xdr:colOff>
      <xdr:row>289</xdr:row>
      <xdr:rowOff>145675</xdr:rowOff>
    </xdr:from>
    <xdr:to>
      <xdr:col>17</xdr:col>
      <xdr:colOff>817245</xdr:colOff>
      <xdr:row>300</xdr:row>
      <xdr:rowOff>174418</xdr:rowOff>
    </xdr:to>
    <xdr:pic>
      <xdr:nvPicPr>
        <xdr:cNvPr id="3" name="Image 2">
          <a:extLst>
            <a:ext uri="{FF2B5EF4-FFF2-40B4-BE49-F238E27FC236}">
              <a16:creationId xmlns:a16="http://schemas.microsoft.com/office/drawing/2014/main" id="{9D2A73FB-9EAF-401C-236F-33DB2788581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032011" y="66717581"/>
          <a:ext cx="3957887" cy="27936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457200</xdr:colOff>
      <xdr:row>3</xdr:row>
      <xdr:rowOff>106680</xdr:rowOff>
    </xdr:from>
    <xdr:to>
      <xdr:col>13</xdr:col>
      <xdr:colOff>168529</xdr:colOff>
      <xdr:row>3</xdr:row>
      <xdr:rowOff>626309</xdr:rowOff>
    </xdr:to>
    <xdr:pic>
      <xdr:nvPicPr>
        <xdr:cNvPr id="2" name="Image 1">
          <a:extLst>
            <a:ext uri="{FF2B5EF4-FFF2-40B4-BE49-F238E27FC236}">
              <a16:creationId xmlns:a16="http://schemas.microsoft.com/office/drawing/2014/main" id="{E7B714C9-4770-428D-B5F3-881A567FDE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62160" y="502920"/>
          <a:ext cx="507619" cy="523439"/>
        </a:xfrm>
        <a:prstGeom prst="rect">
          <a:avLst/>
        </a:prstGeom>
      </xdr:spPr>
    </xdr:pic>
    <xdr:clientData/>
  </xdr:twoCellAnchor>
  <xdr:twoCellAnchor editAs="oneCell">
    <xdr:from>
      <xdr:col>1</xdr:col>
      <xdr:colOff>76200</xdr:colOff>
      <xdr:row>3</xdr:row>
      <xdr:rowOff>38100</xdr:rowOff>
    </xdr:from>
    <xdr:to>
      <xdr:col>1</xdr:col>
      <xdr:colOff>1427226</xdr:colOff>
      <xdr:row>3</xdr:row>
      <xdr:rowOff>664017</xdr:rowOff>
    </xdr:to>
    <xdr:pic>
      <xdr:nvPicPr>
        <xdr:cNvPr id="3" name="Image 2">
          <a:extLst>
            <a:ext uri="{FF2B5EF4-FFF2-40B4-BE49-F238E27FC236}">
              <a16:creationId xmlns:a16="http://schemas.microsoft.com/office/drawing/2014/main" id="{4FC8AD71-DBD8-4F0B-9895-CCAA5BB5EFC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434340"/>
          <a:ext cx="1364361" cy="629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38</xdr:col>
      <xdr:colOff>1996440</xdr:colOff>
      <xdr:row>3</xdr:row>
      <xdr:rowOff>76200</xdr:rowOff>
    </xdr:from>
    <xdr:to>
      <xdr:col>38</xdr:col>
      <xdr:colOff>2514854</xdr:colOff>
      <xdr:row>3</xdr:row>
      <xdr:rowOff>605989</xdr:rowOff>
    </xdr:to>
    <xdr:pic>
      <xdr:nvPicPr>
        <xdr:cNvPr id="2" name="Image 1">
          <a:extLst>
            <a:ext uri="{FF2B5EF4-FFF2-40B4-BE49-F238E27FC236}">
              <a16:creationId xmlns:a16="http://schemas.microsoft.com/office/drawing/2014/main" id="{A44B3728-B5D8-4478-8E79-5477D53285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120580" y="472440"/>
          <a:ext cx="507619" cy="515819"/>
        </a:xfrm>
        <a:prstGeom prst="rect">
          <a:avLst/>
        </a:prstGeom>
      </xdr:spPr>
    </xdr:pic>
    <xdr:clientData/>
  </xdr:twoCellAnchor>
  <xdr:twoCellAnchor editAs="oneCell">
    <xdr:from>
      <xdr:col>2</xdr:col>
      <xdr:colOff>251460</xdr:colOff>
      <xdr:row>3</xdr:row>
      <xdr:rowOff>38100</xdr:rowOff>
    </xdr:from>
    <xdr:to>
      <xdr:col>2</xdr:col>
      <xdr:colOff>1584706</xdr:colOff>
      <xdr:row>3</xdr:row>
      <xdr:rowOff>683067</xdr:rowOff>
    </xdr:to>
    <xdr:pic>
      <xdr:nvPicPr>
        <xdr:cNvPr id="3" name="Image 2">
          <a:extLst>
            <a:ext uri="{FF2B5EF4-FFF2-40B4-BE49-F238E27FC236}">
              <a16:creationId xmlns:a16="http://schemas.microsoft.com/office/drawing/2014/main" id="{92603746-8069-44A2-8D94-3D185C7D70B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3880" y="434340"/>
          <a:ext cx="1358646" cy="616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0</xdr:colOff>
      <xdr:row>3</xdr:row>
      <xdr:rowOff>104692</xdr:rowOff>
    </xdr:from>
    <xdr:to>
      <xdr:col>12</xdr:col>
      <xdr:colOff>516067</xdr:colOff>
      <xdr:row>3</xdr:row>
      <xdr:rowOff>631941</xdr:rowOff>
    </xdr:to>
    <xdr:pic>
      <xdr:nvPicPr>
        <xdr:cNvPr id="2" name="Image 1">
          <a:extLst>
            <a:ext uri="{FF2B5EF4-FFF2-40B4-BE49-F238E27FC236}">
              <a16:creationId xmlns:a16="http://schemas.microsoft.com/office/drawing/2014/main" id="{8F2FCB2D-62F8-4473-BA1D-3E4ABA5F47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459075" y="502837"/>
          <a:ext cx="512257" cy="525344"/>
        </a:xfrm>
        <a:prstGeom prst="rect">
          <a:avLst/>
        </a:prstGeom>
      </xdr:spPr>
    </xdr:pic>
    <xdr:clientData/>
  </xdr:twoCellAnchor>
  <xdr:twoCellAnchor editAs="oneCell">
    <xdr:from>
      <xdr:col>1</xdr:col>
      <xdr:colOff>91440</xdr:colOff>
      <xdr:row>3</xdr:row>
      <xdr:rowOff>45720</xdr:rowOff>
    </xdr:from>
    <xdr:to>
      <xdr:col>2</xdr:col>
      <xdr:colOff>665226</xdr:colOff>
      <xdr:row>3</xdr:row>
      <xdr:rowOff>664017</xdr:rowOff>
    </xdr:to>
    <xdr:pic>
      <xdr:nvPicPr>
        <xdr:cNvPr id="3" name="Image 2">
          <a:extLst>
            <a:ext uri="{FF2B5EF4-FFF2-40B4-BE49-F238E27FC236}">
              <a16:creationId xmlns:a16="http://schemas.microsoft.com/office/drawing/2014/main" id="{A2D62FC6-31B6-4D11-B44A-8B4F5B7A5C6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447675"/>
          <a:ext cx="1316736" cy="620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0</xdr:colOff>
      <xdr:row>3</xdr:row>
      <xdr:rowOff>104692</xdr:rowOff>
    </xdr:from>
    <xdr:to>
      <xdr:col>8</xdr:col>
      <xdr:colOff>516067</xdr:colOff>
      <xdr:row>3</xdr:row>
      <xdr:rowOff>631941</xdr:rowOff>
    </xdr:to>
    <xdr:pic>
      <xdr:nvPicPr>
        <xdr:cNvPr id="2" name="Image 1">
          <a:extLst>
            <a:ext uri="{FF2B5EF4-FFF2-40B4-BE49-F238E27FC236}">
              <a16:creationId xmlns:a16="http://schemas.microsoft.com/office/drawing/2014/main" id="{9C364E48-64CE-42C1-8DD5-B1DCFE7A05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86925" y="502837"/>
          <a:ext cx="506542" cy="525344"/>
        </a:xfrm>
        <a:prstGeom prst="rect">
          <a:avLst/>
        </a:prstGeom>
      </xdr:spPr>
    </xdr:pic>
    <xdr:clientData/>
  </xdr:twoCellAnchor>
  <xdr:twoCellAnchor editAs="oneCell">
    <xdr:from>
      <xdr:col>1</xdr:col>
      <xdr:colOff>91440</xdr:colOff>
      <xdr:row>3</xdr:row>
      <xdr:rowOff>45720</xdr:rowOff>
    </xdr:from>
    <xdr:to>
      <xdr:col>2</xdr:col>
      <xdr:colOff>665226</xdr:colOff>
      <xdr:row>3</xdr:row>
      <xdr:rowOff>664017</xdr:rowOff>
    </xdr:to>
    <xdr:pic>
      <xdr:nvPicPr>
        <xdr:cNvPr id="3" name="Image 2">
          <a:extLst>
            <a:ext uri="{FF2B5EF4-FFF2-40B4-BE49-F238E27FC236}">
              <a16:creationId xmlns:a16="http://schemas.microsoft.com/office/drawing/2014/main" id="{6BC29F02-847C-426A-9592-E0BF3733BD0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447675"/>
          <a:ext cx="1326261" cy="620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57150</xdr:colOff>
      <xdr:row>3</xdr:row>
      <xdr:rowOff>114300</xdr:rowOff>
    </xdr:from>
    <xdr:to>
      <xdr:col>16</xdr:col>
      <xdr:colOff>568579</xdr:colOff>
      <xdr:row>3</xdr:row>
      <xdr:rowOff>630119</xdr:rowOff>
    </xdr:to>
    <xdr:pic>
      <xdr:nvPicPr>
        <xdr:cNvPr id="2" name="Image 1">
          <a:extLst>
            <a:ext uri="{FF2B5EF4-FFF2-40B4-BE49-F238E27FC236}">
              <a16:creationId xmlns:a16="http://schemas.microsoft.com/office/drawing/2014/main" id="{BAF5206B-40B8-48F6-8C42-A14F7EDF1A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63525" y="514350"/>
          <a:ext cx="511429" cy="515819"/>
        </a:xfrm>
        <a:prstGeom prst="rect">
          <a:avLst/>
        </a:prstGeom>
      </xdr:spPr>
    </xdr:pic>
    <xdr:clientData/>
  </xdr:twoCellAnchor>
  <xdr:twoCellAnchor editAs="oneCell">
    <xdr:from>
      <xdr:col>1</xdr:col>
      <xdr:colOff>129540</xdr:colOff>
      <xdr:row>3</xdr:row>
      <xdr:rowOff>22860</xdr:rowOff>
    </xdr:from>
    <xdr:to>
      <xdr:col>2</xdr:col>
      <xdr:colOff>669036</xdr:colOff>
      <xdr:row>3</xdr:row>
      <xdr:rowOff>664017</xdr:rowOff>
    </xdr:to>
    <xdr:pic>
      <xdr:nvPicPr>
        <xdr:cNvPr id="3" name="Image 2">
          <a:extLst>
            <a:ext uri="{FF2B5EF4-FFF2-40B4-BE49-F238E27FC236}">
              <a16:creationId xmlns:a16="http://schemas.microsoft.com/office/drawing/2014/main" id="{89463D70-9906-4BD9-A3E1-7E9A7BCEBA7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1960" y="419100"/>
          <a:ext cx="1335786" cy="629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54499</xdr:colOff>
      <xdr:row>29</xdr:row>
      <xdr:rowOff>56386</xdr:rowOff>
    </xdr:from>
    <xdr:to>
      <xdr:col>7</xdr:col>
      <xdr:colOff>37939</xdr:colOff>
      <xdr:row>46</xdr:row>
      <xdr:rowOff>148606</xdr:rowOff>
    </xdr:to>
    <xdr:graphicFrame macro="">
      <xdr:nvGraphicFramePr>
        <xdr:cNvPr id="12" name="Graphique 11">
          <a:extLst>
            <a:ext uri="{FF2B5EF4-FFF2-40B4-BE49-F238E27FC236}">
              <a16:creationId xmlns:a16="http://schemas.microsoft.com/office/drawing/2014/main" id="{A8C7C511-9570-43B8-909C-2133B57F92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75633</xdr:colOff>
      <xdr:row>29</xdr:row>
      <xdr:rowOff>56458</xdr:rowOff>
    </xdr:from>
    <xdr:to>
      <xdr:col>11</xdr:col>
      <xdr:colOff>920133</xdr:colOff>
      <xdr:row>46</xdr:row>
      <xdr:rowOff>148678</xdr:rowOff>
    </xdr:to>
    <xdr:graphicFrame macro="">
      <xdr:nvGraphicFramePr>
        <xdr:cNvPr id="15" name="Graphique 14">
          <a:extLst>
            <a:ext uri="{FF2B5EF4-FFF2-40B4-BE49-F238E27FC236}">
              <a16:creationId xmlns:a16="http://schemas.microsoft.com/office/drawing/2014/main" id="{C3DD2F5B-9F68-4C1B-A25F-8598A0C01A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22625</xdr:colOff>
      <xdr:row>29</xdr:row>
      <xdr:rowOff>52084</xdr:rowOff>
    </xdr:from>
    <xdr:to>
      <xdr:col>16</xdr:col>
      <xdr:colOff>737585</xdr:colOff>
      <xdr:row>46</xdr:row>
      <xdr:rowOff>144304</xdr:rowOff>
    </xdr:to>
    <xdr:graphicFrame macro="">
      <xdr:nvGraphicFramePr>
        <xdr:cNvPr id="17" name="Graphique 16">
          <a:extLst>
            <a:ext uri="{FF2B5EF4-FFF2-40B4-BE49-F238E27FC236}">
              <a16:creationId xmlns:a16="http://schemas.microsoft.com/office/drawing/2014/main" id="{992603A0-1F47-4417-9452-EE82A8BF02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60373</xdr:colOff>
      <xdr:row>23</xdr:row>
      <xdr:rowOff>155148</xdr:rowOff>
    </xdr:from>
    <xdr:to>
      <xdr:col>16</xdr:col>
      <xdr:colOff>743115</xdr:colOff>
      <xdr:row>29</xdr:row>
      <xdr:rowOff>37638</xdr:rowOff>
    </xdr:to>
    <mc:AlternateContent xmlns:mc="http://schemas.openxmlformats.org/markup-compatibility/2006">
      <mc:Choice xmlns:cx1="http://schemas.microsoft.com/office/drawing/2015/9/8/chartex" Requires="cx1">
        <xdr:graphicFrame macro="">
          <xdr:nvGraphicFramePr>
            <xdr:cNvPr id="5" name="Graphique 4">
              <a:extLst>
                <a:ext uri="{FF2B5EF4-FFF2-40B4-BE49-F238E27FC236}">
                  <a16:creationId xmlns:a16="http://schemas.microsoft.com/office/drawing/2014/main" id="{07EF8E77-3DE0-414C-8BAE-794B95FA55D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447088" y="5717748"/>
              <a:ext cx="13427192" cy="1292190"/>
            </a:xfrm>
            <a:prstGeom prst="rect">
              <a:avLst/>
            </a:prstGeom>
            <a:solidFill>
              <a:prstClr val="white"/>
            </a:solidFill>
            <a:ln w="1">
              <a:solidFill>
                <a:prstClr val="green"/>
              </a:solidFill>
            </a:ln>
          </xdr:spPr>
          <xdr:txBody>
            <a:bodyPr vertOverflow="clip" horzOverflow="clip"/>
            <a:lstStyle/>
            <a:p>
              <a:r>
                <a:rPr lang="fr-CA" sz="1100"/>
                <a:t>Ce graphique n’est pas disponible dans votre version d’Excel.
La modification de cette forme ou l’enregistrement de ce classeur dans un autre format de fichier endommagera le graphique de façon irréparable.</a:t>
              </a:r>
            </a:p>
          </xdr:txBody>
        </xdr:sp>
      </mc:Fallback>
    </mc:AlternateContent>
    <xdr:clientData/>
  </xdr:twoCellAnchor>
  <xdr:twoCellAnchor>
    <xdr:from>
      <xdr:col>1</xdr:col>
      <xdr:colOff>56029</xdr:colOff>
      <xdr:row>51</xdr:row>
      <xdr:rowOff>145334</xdr:rowOff>
    </xdr:from>
    <xdr:to>
      <xdr:col>16</xdr:col>
      <xdr:colOff>746391</xdr:colOff>
      <xdr:row>55</xdr:row>
      <xdr:rowOff>46874</xdr:rowOff>
    </xdr:to>
    <mc:AlternateContent xmlns:mc="http://schemas.openxmlformats.org/markup-compatibility/2006">
      <mc:Choice xmlns:cx1="http://schemas.microsoft.com/office/drawing/2015/9/8/chartex" Requires="cx1">
        <xdr:graphicFrame macro="">
          <xdr:nvGraphicFramePr>
            <xdr:cNvPr id="8" name="Graphique 7">
              <a:extLst>
                <a:ext uri="{FF2B5EF4-FFF2-40B4-BE49-F238E27FC236}">
                  <a16:creationId xmlns:a16="http://schemas.microsoft.com/office/drawing/2014/main" id="{167BA636-FB15-4DB2-A550-7C4E2DA8BFD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450364" y="12754529"/>
              <a:ext cx="13427192" cy="1296000"/>
            </a:xfrm>
            <a:prstGeom prst="rect">
              <a:avLst/>
            </a:prstGeom>
            <a:solidFill>
              <a:prstClr val="white"/>
            </a:solidFill>
            <a:ln w="1">
              <a:solidFill>
                <a:prstClr val="green"/>
              </a:solidFill>
            </a:ln>
          </xdr:spPr>
          <xdr:txBody>
            <a:bodyPr vertOverflow="clip" horzOverflow="clip"/>
            <a:lstStyle/>
            <a:p>
              <a:r>
                <a:rPr lang="fr-CA" sz="1100"/>
                <a:t>Ce graphique n’est pas disponible dans votre version d’Excel.
La modification de cette forme ou l’enregistrement de ce classeur dans un autre format de fichier endommagera le graphique de façon irréparable.</a:t>
              </a:r>
            </a:p>
          </xdr:txBody>
        </xdr:sp>
      </mc:Fallback>
    </mc:AlternateContent>
    <xdr:clientData/>
  </xdr:twoCellAnchor>
  <xdr:twoCellAnchor>
    <xdr:from>
      <xdr:col>1</xdr:col>
      <xdr:colOff>51099</xdr:colOff>
      <xdr:row>55</xdr:row>
      <xdr:rowOff>115647</xdr:rowOff>
    </xdr:from>
    <xdr:to>
      <xdr:col>7</xdr:col>
      <xdr:colOff>34539</xdr:colOff>
      <xdr:row>69</xdr:row>
      <xdr:rowOff>169767</xdr:rowOff>
    </xdr:to>
    <xdr:graphicFrame macro="">
      <xdr:nvGraphicFramePr>
        <xdr:cNvPr id="9" name="Graphique 8">
          <a:extLst>
            <a:ext uri="{FF2B5EF4-FFF2-40B4-BE49-F238E27FC236}">
              <a16:creationId xmlns:a16="http://schemas.microsoft.com/office/drawing/2014/main" id="{105AD699-FAEB-4347-8178-E19AD3FB0C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77097</xdr:colOff>
      <xdr:row>55</xdr:row>
      <xdr:rowOff>115646</xdr:rowOff>
    </xdr:from>
    <xdr:to>
      <xdr:col>11</xdr:col>
      <xdr:colOff>921597</xdr:colOff>
      <xdr:row>69</xdr:row>
      <xdr:rowOff>169766</xdr:rowOff>
    </xdr:to>
    <xdr:graphicFrame macro="">
      <xdr:nvGraphicFramePr>
        <xdr:cNvPr id="16" name="Graphique 15">
          <a:extLst>
            <a:ext uri="{FF2B5EF4-FFF2-40B4-BE49-F238E27FC236}">
              <a16:creationId xmlns:a16="http://schemas.microsoft.com/office/drawing/2014/main" id="{3D7AE6EF-417D-4BB4-AE16-5F5C7F7786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22411</xdr:colOff>
      <xdr:row>55</xdr:row>
      <xdr:rowOff>115648</xdr:rowOff>
    </xdr:from>
    <xdr:to>
      <xdr:col>16</xdr:col>
      <xdr:colOff>737371</xdr:colOff>
      <xdr:row>69</xdr:row>
      <xdr:rowOff>169768</xdr:rowOff>
    </xdr:to>
    <xdr:graphicFrame macro="">
      <xdr:nvGraphicFramePr>
        <xdr:cNvPr id="18" name="Graphique 17">
          <a:extLst>
            <a:ext uri="{FF2B5EF4-FFF2-40B4-BE49-F238E27FC236}">
              <a16:creationId xmlns:a16="http://schemas.microsoft.com/office/drawing/2014/main" id="{64F40F13-A8B9-4E33-924A-E6303A0CB0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54897</xdr:colOff>
      <xdr:row>75</xdr:row>
      <xdr:rowOff>116032</xdr:rowOff>
    </xdr:from>
    <xdr:to>
      <xdr:col>8</xdr:col>
      <xdr:colOff>832347</xdr:colOff>
      <xdr:row>92</xdr:row>
      <xdr:rowOff>0</xdr:rowOff>
    </xdr:to>
    <xdr:graphicFrame macro="">
      <xdr:nvGraphicFramePr>
        <xdr:cNvPr id="7" name="Graphique 6">
          <a:extLst>
            <a:ext uri="{FF2B5EF4-FFF2-40B4-BE49-F238E27FC236}">
              <a16:creationId xmlns:a16="http://schemas.microsoft.com/office/drawing/2014/main" id="{8631A46E-764B-4093-A2AA-351D48D2CD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447674</xdr:colOff>
      <xdr:row>72</xdr:row>
      <xdr:rowOff>310515</xdr:rowOff>
    </xdr:from>
    <xdr:to>
      <xdr:col>15</xdr:col>
      <xdr:colOff>295275</xdr:colOff>
      <xdr:row>74</xdr:row>
      <xdr:rowOff>215377</xdr:rowOff>
    </xdr:to>
    <xdr:sp macro="" textlink="">
      <xdr:nvSpPr>
        <xdr:cNvPr id="14" name="ZoneTexte 13">
          <a:extLst>
            <a:ext uri="{FF2B5EF4-FFF2-40B4-BE49-F238E27FC236}">
              <a16:creationId xmlns:a16="http://schemas.microsoft.com/office/drawing/2014/main" id="{1BD9A99A-B766-4234-4204-7E01B0D9FE70}"/>
            </a:ext>
          </a:extLst>
        </xdr:cNvPr>
        <xdr:cNvSpPr txBox="1"/>
      </xdr:nvSpPr>
      <xdr:spPr>
        <a:xfrm>
          <a:off x="7753349" y="19903440"/>
          <a:ext cx="4514851" cy="5525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0">
            <a:defRPr sz="1400" b="0" i="0" u="none" strike="noStrike" kern="1200" spc="0" baseline="0">
              <a:solidFill>
                <a:sysClr val="windowText" lastClr="000000">
                  <a:lumMod val="65000"/>
                  <a:lumOff val="35000"/>
                </a:sysClr>
              </a:solidFill>
              <a:latin typeface="+mn-lt"/>
              <a:ea typeface="+mn-ea"/>
              <a:cs typeface="+mn-cs"/>
            </a:defRPr>
          </a:pPr>
          <a:r>
            <a:rPr lang="fr-CA" sz="1400"/>
            <a:t>Répartition</a:t>
          </a:r>
          <a:r>
            <a:rPr lang="fr-CA" sz="1400" baseline="0"/>
            <a:t> de l'état fonctionnel selon la fonction première de gestion des eaux pluviales</a:t>
          </a:r>
          <a:endParaRPr lang="fr-CA" sz="1400"/>
        </a:p>
      </xdr:txBody>
    </xdr:sp>
    <xdr:clientData/>
  </xdr:twoCellAnchor>
  <xdr:twoCellAnchor>
    <xdr:from>
      <xdr:col>8</xdr:col>
      <xdr:colOff>887303</xdr:colOff>
      <xdr:row>75</xdr:row>
      <xdr:rowOff>116753</xdr:rowOff>
    </xdr:from>
    <xdr:to>
      <xdr:col>11</xdr:col>
      <xdr:colOff>424463</xdr:colOff>
      <xdr:row>91</xdr:row>
      <xdr:rowOff>315319</xdr:rowOff>
    </xdr:to>
    <xdr:graphicFrame macro="">
      <xdr:nvGraphicFramePr>
        <xdr:cNvPr id="25" name="Graphique 24">
          <a:extLst>
            <a:ext uri="{FF2B5EF4-FFF2-40B4-BE49-F238E27FC236}">
              <a16:creationId xmlns:a16="http://schemas.microsoft.com/office/drawing/2014/main" id="{229A1C6C-859A-4469-9486-63FAAFED9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481429</xdr:colOff>
      <xdr:row>75</xdr:row>
      <xdr:rowOff>114851</xdr:rowOff>
    </xdr:from>
    <xdr:to>
      <xdr:col>14</xdr:col>
      <xdr:colOff>117649</xdr:colOff>
      <xdr:row>92</xdr:row>
      <xdr:rowOff>9445</xdr:rowOff>
    </xdr:to>
    <xdr:graphicFrame macro="">
      <xdr:nvGraphicFramePr>
        <xdr:cNvPr id="26" name="Graphique 25">
          <a:extLst>
            <a:ext uri="{FF2B5EF4-FFF2-40B4-BE49-F238E27FC236}">
              <a16:creationId xmlns:a16="http://schemas.microsoft.com/office/drawing/2014/main" id="{11D42F90-951A-4B36-BD79-98100674F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14</xdr:col>
      <xdr:colOff>162370</xdr:colOff>
      <xdr:row>75</xdr:row>
      <xdr:rowOff>116135</xdr:rowOff>
    </xdr:from>
    <xdr:to>
      <xdr:col>16</xdr:col>
      <xdr:colOff>735850</xdr:colOff>
      <xdr:row>92</xdr:row>
      <xdr:rowOff>6919</xdr:rowOff>
    </xdr:to>
    <xdr:graphicFrame macro="">
      <xdr:nvGraphicFramePr>
        <xdr:cNvPr id="27" name="Graphique 26">
          <a:extLst>
            <a:ext uri="{FF2B5EF4-FFF2-40B4-BE49-F238E27FC236}">
              <a16:creationId xmlns:a16="http://schemas.microsoft.com/office/drawing/2014/main" id="{27BC0EB9-CA2F-4C1E-A63F-CE2264CF33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0.39863</cdr:x>
      <cdr:y>0.56241</cdr:y>
    </cdr:from>
    <cdr:to>
      <cdr:x>0.57117</cdr:x>
      <cdr:y>0.85252</cdr:y>
    </cdr:to>
    <cdr:sp macro="" textlink="">
      <cdr:nvSpPr>
        <cdr:cNvPr id="2" name="ZoneTexte 1">
          <a:extLst xmlns:a="http://schemas.openxmlformats.org/drawingml/2006/main">
            <a:ext uri="{FF2B5EF4-FFF2-40B4-BE49-F238E27FC236}">
              <a16:creationId xmlns:a16="http://schemas.microsoft.com/office/drawing/2014/main" id="{4D1582E9-C54B-A54A-C76F-B88BD28F0066}"/>
            </a:ext>
          </a:extLst>
        </cdr:cNvPr>
        <cdr:cNvSpPr txBox="1"/>
      </cdr:nvSpPr>
      <cdr:spPr>
        <a:xfrm xmlns:a="http://schemas.openxmlformats.org/drawingml/2006/main">
          <a:off x="2112645" y="1772603"/>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CA" sz="1100" kern="1200"/>
        </a:p>
      </cdr:txBody>
    </cdr:sp>
  </cdr:relSizeAnchor>
  <cdr:relSizeAnchor xmlns:cdr="http://schemas.openxmlformats.org/drawingml/2006/chartDrawing">
    <cdr:from>
      <cdr:x>0.23405</cdr:x>
      <cdr:y>0.49912</cdr:y>
    </cdr:from>
    <cdr:to>
      <cdr:x>0.50218</cdr:x>
      <cdr:y>0.63601</cdr:y>
    </cdr:to>
    <cdr:sp macro="" textlink="Calculs!$E$70">
      <cdr:nvSpPr>
        <cdr:cNvPr id="5" name="ZoneTexte 4">
          <a:extLst xmlns:a="http://schemas.openxmlformats.org/drawingml/2006/main">
            <a:ext uri="{FF2B5EF4-FFF2-40B4-BE49-F238E27FC236}">
              <a16:creationId xmlns:a16="http://schemas.microsoft.com/office/drawing/2014/main" id="{D650E13E-251C-93C1-C246-AC371582ECBA}"/>
            </a:ext>
          </a:extLst>
        </cdr:cNvPr>
        <cdr:cNvSpPr txBox="1"/>
      </cdr:nvSpPr>
      <cdr:spPr>
        <a:xfrm xmlns:a="http://schemas.openxmlformats.org/drawingml/2006/main">
          <a:off x="1124048" y="1943496"/>
          <a:ext cx="1287682" cy="533004"/>
        </a:xfrm>
        <a:prstGeom xmlns:a="http://schemas.openxmlformats.org/drawingml/2006/main" prst="rect">
          <a:avLst/>
        </a:prstGeom>
        <a:ln xmlns:a="http://schemas.openxmlformats.org/drawingml/2006/main">
          <a:solidFill>
            <a:schemeClr val="tx1"/>
          </a:solidFill>
        </a:ln>
      </cdr:spPr>
      <cdr:txBody>
        <a:bodyPr xmlns:a="http://schemas.openxmlformats.org/drawingml/2006/main" vertOverflow="clip" wrap="square" rtlCol="0" anchor="ctr"/>
        <a:lstStyle xmlns:a="http://schemas.openxmlformats.org/drawingml/2006/main"/>
        <a:p xmlns:a="http://schemas.openxmlformats.org/drawingml/2006/main">
          <a:pPr algn="ctr"/>
          <a:fld id="{558D0A69-11BD-4587-84CF-E59B2F4EDE38}" type="TxLink">
            <a:rPr lang="en-US" sz="1600" b="1" i="0" u="none" strike="noStrike" kern="1200">
              <a:solidFill>
                <a:srgbClr val="000000"/>
              </a:solidFill>
              <a:latin typeface="Calibri"/>
              <a:ea typeface="Calibri"/>
              <a:cs typeface="Calibri"/>
            </a:rPr>
            <a:pPr algn="ctr"/>
            <a:t>0 $</a:t>
          </a:fld>
          <a:endParaRPr lang="fr-CA" sz="1400" kern="1200"/>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13</xdr:col>
      <xdr:colOff>0</xdr:colOff>
      <xdr:row>3</xdr:row>
      <xdr:rowOff>91440</xdr:rowOff>
    </xdr:from>
    <xdr:to>
      <xdr:col>13</xdr:col>
      <xdr:colOff>512699</xdr:colOff>
      <xdr:row>3</xdr:row>
      <xdr:rowOff>611069</xdr:rowOff>
    </xdr:to>
    <xdr:pic>
      <xdr:nvPicPr>
        <xdr:cNvPr id="2" name="Image 1">
          <a:extLst>
            <a:ext uri="{FF2B5EF4-FFF2-40B4-BE49-F238E27FC236}">
              <a16:creationId xmlns:a16="http://schemas.microsoft.com/office/drawing/2014/main" id="{E3DDBC94-CF65-4284-8ADB-5BFB1C27B3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22580" y="487680"/>
          <a:ext cx="515239" cy="519629"/>
        </a:xfrm>
        <a:prstGeom prst="rect">
          <a:avLst/>
        </a:prstGeom>
      </xdr:spPr>
    </xdr:pic>
    <xdr:clientData/>
  </xdr:twoCellAnchor>
  <xdr:twoCellAnchor editAs="oneCell">
    <xdr:from>
      <xdr:col>1</xdr:col>
      <xdr:colOff>167640</xdr:colOff>
      <xdr:row>3</xdr:row>
      <xdr:rowOff>30480</xdr:rowOff>
    </xdr:from>
    <xdr:to>
      <xdr:col>2</xdr:col>
      <xdr:colOff>1010666</xdr:colOff>
      <xdr:row>3</xdr:row>
      <xdr:rowOff>651317</xdr:rowOff>
    </xdr:to>
    <xdr:pic>
      <xdr:nvPicPr>
        <xdr:cNvPr id="3" name="Image 2">
          <a:extLst>
            <a:ext uri="{FF2B5EF4-FFF2-40B4-BE49-F238E27FC236}">
              <a16:creationId xmlns:a16="http://schemas.microsoft.com/office/drawing/2014/main" id="{8A21199A-754B-406A-9738-1564E4CEAEA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0060" y="426720"/>
          <a:ext cx="1343406" cy="625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22</xdr:col>
      <xdr:colOff>609601</xdr:colOff>
      <xdr:row>3</xdr:row>
      <xdr:rowOff>120926</xdr:rowOff>
    </xdr:from>
    <xdr:to>
      <xdr:col>23</xdr:col>
      <xdr:colOff>168138</xdr:colOff>
      <xdr:row>3</xdr:row>
      <xdr:rowOff>631030</xdr:rowOff>
    </xdr:to>
    <xdr:pic>
      <xdr:nvPicPr>
        <xdr:cNvPr id="2" name="Image 1">
          <a:extLst>
            <a:ext uri="{FF2B5EF4-FFF2-40B4-BE49-F238E27FC236}">
              <a16:creationId xmlns:a16="http://schemas.microsoft.com/office/drawing/2014/main" id="{8075952D-0FB2-41DD-88D1-88E4E0B135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78192" y="518491"/>
          <a:ext cx="500436" cy="515819"/>
        </a:xfrm>
        <a:prstGeom prst="rect">
          <a:avLst/>
        </a:prstGeom>
      </xdr:spPr>
    </xdr:pic>
    <xdr:clientData/>
  </xdr:twoCellAnchor>
  <xdr:twoCellAnchor editAs="oneCell">
    <xdr:from>
      <xdr:col>1</xdr:col>
      <xdr:colOff>251460</xdr:colOff>
      <xdr:row>3</xdr:row>
      <xdr:rowOff>38100</xdr:rowOff>
    </xdr:from>
    <xdr:to>
      <xdr:col>2</xdr:col>
      <xdr:colOff>1217676</xdr:colOff>
      <xdr:row>3</xdr:row>
      <xdr:rowOff>664017</xdr:rowOff>
    </xdr:to>
    <xdr:pic>
      <xdr:nvPicPr>
        <xdr:cNvPr id="3" name="Image 2">
          <a:extLst>
            <a:ext uri="{FF2B5EF4-FFF2-40B4-BE49-F238E27FC236}">
              <a16:creationId xmlns:a16="http://schemas.microsoft.com/office/drawing/2014/main" id="{F96429FA-5987-48D4-81CA-7E9756E975B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3880" y="434340"/>
          <a:ext cx="1351026" cy="629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70343BB-2470-4D61-9F75-4B2790422AE0}" name="TBL_Inventaire" displayName="TBL_Inventaire" ref="B15:AP115" totalsRowShown="0" headerRowDxfId="218" dataDxfId="217" tableBorderDxfId="216" dataCellStyle="Milliers">
  <autoFilter ref="B15:AP115" xr:uid="{BBFE5DF6-68AC-4BC8-A8B5-CC0C4AA945ED}"/>
  <tableColumns count="41">
    <tableColumn id="1" xr3:uid="{8D5878E3-353A-404D-BA11-B80EE4AACAD7}" name="Numéro séquentiel" dataDxfId="215">
      <calculatedColumnFormula>IF(AN16="", "", "IV-" &amp; VLOOKUP(AN16, TableCorrespondanceID[], 2, FALSE) &amp; "-" &amp; TEXT(COUNTIF($AN$16:AN16, AN16),"00"))</calculatedColumnFormula>
    </tableColumn>
    <tableColumn id="2" xr3:uid="{AE3EF7C5-3095-44C8-A9B5-CB700A9E716C}" name="Identifiant ou nom commun" dataDxfId="214"/>
    <tableColumn id="3" xr3:uid="{9974F7F1-D266-4C5B-9B1B-E41CD5C1C04B}" name="Type d'infrastructure verte *" dataDxfId="213"/>
    <tableColumn id="4" xr3:uid="{F9881A3B-6FAE-40F5-84C2-85728C93F936}" name="Sous-type d'infrastructure verte" dataDxfId="212"/>
    <tableColumn id="5" xr3:uid="{DADAB376-2DFA-4F25-AC4E-F032FF7722A0}" name="Fonction GDEP *" dataDxfId="211"/>
    <tableColumn id="6" xr3:uid="{D404C77C-A50A-4C52-A6C7-F37638FB41AC}" name="Autre(s) fonction(s)" dataDxfId="210"/>
    <tableColumn id="7" xr3:uid="{C004AEB9-4276-4E70-99E0-6B108A5D1E69}" name="Latitude (degrés) _x000a_Centroïde ou point A" dataDxfId="209"/>
    <tableColumn id="8" xr3:uid="{1D1EE4A2-85AF-415C-B03A-97D8610D133A}" name="Longitude (degrés) _x000a_Centroïde ou point A" dataDxfId="208"/>
    <tableColumn id="9" xr3:uid="{5B0D2892-4989-461B-9D97-2B744F86B2A3}" name="Latitude (degrés) _x000a_Point B" dataDxfId="207"/>
    <tableColumn id="10" xr3:uid="{C25B05C2-6D84-407A-A256-89AB6135A3F2}" name="Longitude (degrés) _x000a_Point B" dataDxfId="206"/>
    <tableColumn id="11" xr3:uid="{EB87A402-1984-4559-82F8-75ABE352CA1F}" name="Adresse civique" dataDxfId="205"/>
    <tableColumn id="12" xr3:uid="{D2ACDB00-E968-49B3-889E-997485E7CC70}" name="Secteur" dataDxfId="204"/>
    <tableColumn id="13" xr3:uid="{46F7BF6D-2764-4969-8A95-13578837D4BE}" name="Accessibilité" dataDxfId="203"/>
    <tableColumn id="14" xr3:uid="{8CEA86F3-5803-4011-B28E-969C94DD14DF}" name="Superficie (m²) *" dataDxfId="202"/>
    <tableColumn id="15" xr3:uid="{1FF711E4-7247-482D-92C8-BB38F902653A}" name="Longueur (m) *" dataDxfId="201"/>
    <tableColumn id="16" xr3:uid="{C2AF0E39-EC72-487A-88C0-48B5A34E3D4D}" name="Année d'installation" dataDxfId="200"/>
    <tableColumn id="17" xr3:uid="{512285A6-B3B9-40E7-B59D-435B2F602A51}" name="Superficie du bassin tributaire (ha)" dataDxfId="199"/>
    <tableColumn id="18" xr3:uid="{F9A70108-C2CE-47F4-B290-54F167A19A4D}" name="Capacité d'infiltration (mm/h)" dataDxfId="198"/>
    <tableColumn id="19" xr3:uid="{80B63DB6-BCA3-45AD-B2A6-C0D1264934E0}" name="Système de pré-traitement" dataDxfId="197"/>
    <tableColumn id="20" xr3:uid="{0809D31A-B986-4356-9AB0-8B3A314D3625}" name="Système de drainage" dataDxfId="196"/>
    <tableColumn id="21" xr3:uid="{4AF9F47F-AA54-4850-A821-55CAB8DC49B3}" name="Système de trop-plein" dataDxfId="195"/>
    <tableColumn id="22" xr3:uid="{5F4091C8-526B-4A37-9EB4-74E1E3EB4595}" name="Géotextiles ou membranes" dataDxfId="194"/>
    <tableColumn id="23" xr3:uid="{EFA2C6FB-A6B6-441D-9F2E-2A30AA63D17F}" name="Paramètres de conception" dataDxfId="193"/>
    <tableColumn id="24" xr3:uid="{C5208634-4729-47C2-B053-0434FE6D93F9}" name="Strate de végétation dominante" dataDxfId="192"/>
    <tableColumn id="25" xr3:uid="{9466DDC2-18F6-4549-B7B1-6752F6E3469A}" name="Propriétaire" dataDxfId="191"/>
    <tableColumn id="26" xr3:uid="{103419F4-D333-46CF-B18C-C97EA28CA296}" name="Nom du responsable de l'exploitation" dataDxfId="190"/>
    <tableColumn id="27" xr3:uid="{17E7DE6C-B579-4D1A-A999-78B4865E02F4}" name="Nom du responsable de l'entretien" dataDxfId="189"/>
    <tableColumn id="28" xr3:uid="{B4B939BA-7CCA-4E21-8367-DF650D9464C5}" name="Valeur de remplacement estimée ($) *" dataDxfId="188" dataCellStyle="Milliers"/>
    <tableColumn id="29" xr3:uid="{6DE1F178-3124-483F-A025-674744145891}" name="Type d'estimation" dataDxfId="187" dataCellStyle="Milliers"/>
    <tableColumn id="30" xr3:uid="{ABC6A069-8E7B-4E04-938B-DFF7EFF48D5C}" name="Année d'estimation" dataDxfId="186" dataCellStyle="Milliers"/>
    <tableColumn id="31" xr3:uid="{6A01241E-81C9-4F68-8124-4626C4E32653}" name="Cote fonctionnelle *" dataDxfId="185" dataCellStyle="Milliers"/>
    <tableColumn id="32" xr3:uid="{A9B5BF87-E406-4ADF-B7AB-485D06356FE8}" name="Cote physique - Composantes végétales" dataDxfId="184" dataCellStyle="Milliers"/>
    <tableColumn id="33" xr3:uid="{9BB59C76-B96A-405A-B3F5-67C8A38797A0}" name="Cote physique - Composantes techniques" dataDxfId="183" dataCellStyle="Milliers"/>
    <tableColumn id="34" xr3:uid="{98E8618D-CF2B-462E-B9BB-6AD2ADB22137}" name="Type d'inspection" dataDxfId="182" dataCellStyle="Milliers"/>
    <tableColumn id="35" xr3:uid="{25A500F9-07F5-4E2D-A8CE-16432277A7B8}" name="Date d'inspection" dataDxfId="181" dataCellStyle="Milliers"/>
    <tableColumn id="36" xr3:uid="{F04325EB-37D7-4E2A-B28A-6074213868E3}" name="Année de dernière intervention majeure" dataDxfId="180" dataCellStyle="Milliers"/>
    <tableColumn id="37" xr3:uid="{B6FE4E4C-3CA5-4CE8-BE96-57429D59064D}" name="Intervention requise ?" dataDxfId="179" dataCellStyle="Milliers"/>
    <tableColumn id="38" xr3:uid="{BA4B2712-7C29-4473-BECD-691FF68BC670}" name="Notes ou commentaires" dataDxfId="178" dataCellStyle="Milliers"/>
    <tableColumn id="39" xr3:uid="{EDF7F481-BC85-485C-8F61-E2A0BA91426E}" name="Catégorie" dataDxfId="177" dataCellStyle="Milliers">
      <calculatedColumnFormula>_xlfn.XLOOKUP($D16, Type, Catégorie, "")</calculatedColumnFormula>
    </tableColumn>
    <tableColumn id="40" xr3:uid="{E8BDFD7F-90FE-41FC-83C1-81CC3A1C1378}" name="Nom technique" dataDxfId="176" dataCellStyle="Milliers">
      <calculatedColumnFormula>IFERROR(VLOOKUP($D16,TableCorrespondanceNom[],2,FALSE),"")</calculatedColumnFormula>
    </tableColumn>
    <tableColumn id="41" xr3:uid="{FBEC6E6F-98CD-4C6B-9E45-0B52CB8FC16E}" name="Type d'actif" dataDxfId="175" dataCellStyle="Milliers">
      <calculatedColumnFormula>VLOOKUP($D16,TableCorrespondanceTypeactif[],2,FALSE)</calculatedColumnFormula>
    </tableColumn>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344635E-49EE-4408-9BA3-256CBC4C06E9}" name="TBL_Type_Estimation" displayName="TBL_Type_Estimation" ref="P23:P27" totalsRowShown="0" headerRowDxfId="110" dataDxfId="108" headerRowBorderDxfId="109" tableBorderDxfId="107" totalsRowBorderDxfId="106">
  <autoFilter ref="P23:P27" xr:uid="{4344635E-49EE-4408-9BA3-256CBC4C06E9}"/>
  <tableColumns count="1">
    <tableColumn id="1" xr3:uid="{92EE0480-80A7-408F-80CD-A3109D965F01}" name="Type d'estimation" dataDxfId="105"/>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287F85C-3B63-44BF-9FA8-54D021051E5F}" name="TBL_Cote_État" displayName="TBL_Cote_État" ref="R4:R10" totalsRowShown="0" headerRowDxfId="104" dataDxfId="102" headerRowBorderDxfId="103" tableBorderDxfId="101" totalsRowBorderDxfId="100">
  <autoFilter ref="R4:R10" xr:uid="{A287F85C-3B63-44BF-9FA8-54D021051E5F}"/>
  <tableColumns count="1">
    <tableColumn id="1" xr3:uid="{93C45F10-3EB1-41AB-940D-935F73D663DC}" name="Cote d'état" dataDxfId="99"/>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65676D5-40D1-48EE-A280-B211EDB3630E}" name="TBL_Accessibilité" displayName="TBL_Accessibilité" ref="P8:P12" totalsRowShown="0" headerRowDxfId="98" dataDxfId="96" headerRowBorderDxfId="97" tableBorderDxfId="95" totalsRowBorderDxfId="94">
  <autoFilter ref="P8:P12" xr:uid="{C65676D5-40D1-48EE-A280-B211EDB3630E}"/>
  <tableColumns count="1">
    <tableColumn id="1" xr3:uid="{C24D5951-FBB4-4A45-9EB6-33DFFE05BE6B}" name="Accessibilité" dataDxfId="93"/>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731D493-D88A-400D-9D59-DDF6438AA9F7}" name="TBL_Types_infra_verte" displayName="TBL_Types_infra_verte" ref="U4:V26" totalsRowShown="0" headerRowDxfId="92" dataDxfId="90" headerRowBorderDxfId="91" tableBorderDxfId="89" totalsRowBorderDxfId="88">
  <autoFilter ref="U4:V26" xr:uid="{2731D493-D88A-400D-9D59-DDF6438AA9F7}"/>
  <tableColumns count="2">
    <tableColumn id="1" xr3:uid="{0D82ECCA-8D40-4D90-AB55-A444543BF2EE}" name="Type d'infrastructure verte" dataDxfId="87"/>
    <tableColumn id="4" xr3:uid="{A888A741-8CEF-4725-8350-B77861384C79}" name="Type d'actif" dataDxfId="86"/>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5CCD71C-2917-4DE4-84E7-E32867591B9A}" name="TableCorrespondanceNom" displayName="TableCorrespondanceNom" ref="AA4:AB11" totalsRowShown="0" headerRowDxfId="85" dataDxfId="83" headerRowBorderDxfId="84" tableBorderDxfId="82" totalsRowBorderDxfId="81">
  <autoFilter ref="AA4:AB11" xr:uid="{95CCD71C-2917-4DE4-84E7-E32867591B9A}"/>
  <tableColumns count="2">
    <tableColumn id="1" xr3:uid="{921CDD14-D24C-4C7E-9E5F-D565F5583F23}" name="Nom affiché" dataDxfId="80"/>
    <tableColumn id="2" xr3:uid="{00FD791D-724B-4BAB-BF95-88B63E8ED83C}" name="Nom technique" dataDxfId="79"/>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6691E55-AA5B-45B4-8839-DD7CA1077827}" name="TableCorrespondanceCatégorie" displayName="TableCorrespondanceCatégorie" ref="AD4:AE26" totalsRowShown="0" headerRowDxfId="78" dataDxfId="76" headerRowBorderDxfId="77" tableBorderDxfId="75">
  <autoFilter ref="AD4:AE26" xr:uid="{76691E55-AA5B-45B4-8839-DD7CA1077827}"/>
  <tableColumns count="2">
    <tableColumn id="1" xr3:uid="{F84C4E96-8E63-40B3-AE17-77E219984A21}" name="Catégorie" dataDxfId="74"/>
    <tableColumn id="2" xr3:uid="{8D303292-BCB0-4D60-82AB-7BC96A192185}" name="Type" dataDxfId="73">
      <calculatedColumnFormula>U11</calculatedColumnFormula>
    </tableColumn>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308E893-11D2-4AA4-888F-622400C15E3D}" name="TableCorrespondanceID" displayName="TableCorrespondanceID" ref="AA13:AB16" totalsRowShown="0" headerRowDxfId="72" dataDxfId="70" headerRowBorderDxfId="71" tableBorderDxfId="69">
  <autoFilter ref="AA13:AB16" xr:uid="{4308E893-11D2-4AA4-888F-622400C15E3D}"/>
  <tableColumns count="2">
    <tableColumn id="1" xr3:uid="{A28E59DF-70EB-4E3F-86DA-1830B7F90F6B}" name="Catégorie" dataDxfId="68"/>
    <tableColumn id="2" xr3:uid="{3953EF1A-883A-477C-A6EB-E207C3D45A4B}" name="Code" dataDxfId="67"/>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B16CAB-DD54-425B-B53D-91F325B44B78}" name="TableCorrespondanceTypeactif" displayName="TableCorrespondanceTypeactif" ref="AA18:AB40" totalsRowShown="0" headerRowDxfId="66" dataDxfId="65" tableBorderDxfId="64">
  <autoFilter ref="AA18:AB40" xr:uid="{AFB16CAB-DD54-425B-B53D-91F325B44B78}"/>
  <tableColumns count="2">
    <tableColumn id="1" xr3:uid="{CEF4E36F-DD40-41B7-9839-5CF1104397A9}" name="Type d'infrastructure verte" dataDxfId="63"/>
    <tableColumn id="2" xr3:uid="{2191E8B8-85AA-4FBD-AA1E-FDD89A208C3B}" name="Type d'actif" dataDxfId="62"/>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0B26496-B27A-4C76-8208-18985BCEF84F}" name="TBL_Intervention" displayName="TBL_Intervention" ref="R12:R14" totalsRowShown="0" headerRowDxfId="61" dataDxfId="59" headerRowBorderDxfId="60" tableBorderDxfId="58" totalsRowBorderDxfId="57">
  <autoFilter ref="R12:R14" xr:uid="{A0B26496-B27A-4C76-8208-18985BCEF84F}"/>
  <tableColumns count="1">
    <tableColumn id="1" xr3:uid="{D4609E29-02A0-4BF2-9830-750E0359EEAA}" name="Intervention requise ?" dataDxfId="56"/>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5196492-9A99-48C2-BC33-285BA838011B}" name="TBL_Composantes_techniques" displayName="TBL_Composantes_techniques" ref="P19:P21" totalsRowShown="0" headerRowDxfId="55" dataDxfId="53" headerRowBorderDxfId="54" tableBorderDxfId="52" totalsRowBorderDxfId="51">
  <autoFilter ref="P19:P21" xr:uid="{65196492-9A99-48C2-BC33-285BA838011B}"/>
  <tableColumns count="1">
    <tableColumn id="1" xr3:uid="{A06A25F4-8DA4-4DBA-B7B4-305524CD8DAC}" name="Composantes techniques présentes" dataDxfId="5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6E42296-6768-4EF4-B85D-29EE4A27C21A}" name="TBL_Interventions" displayName="TBL_Interventions" ref="C14:L64" totalsRowShown="0" headerRowDxfId="174" dataDxfId="172" headerRowBorderDxfId="173" tableBorderDxfId="171" totalsRowBorderDxfId="170">
  <autoFilter ref="C14:L64" xr:uid="{76E42296-6768-4EF4-B85D-29EE4A27C21A}"/>
  <tableColumns count="10">
    <tableColumn id="1" xr3:uid="{81A8BCCA-B76B-4246-BDC8-DC5EC1E7C856}" name="Identifiant ou nom de l'infrastructure verte" dataDxfId="169"/>
    <tableColumn id="2" xr3:uid="{709180E0-45EF-48DA-BBAD-DD241C4A16E2}" name="Type d'infrastructure verte" dataDxfId="168">
      <calculatedColumnFormula>IF(C15="","",IF(_xlfn.XLOOKUP(C15,LST_Nom,Inventaire!$D$16:$D$115)="","",_xlfn.XLOOKUP(C15,LST_Nom,Inventaire!$D$16:$D$115)))</calculatedColumnFormula>
    </tableColumn>
    <tableColumn id="3" xr3:uid="{675C36ED-547F-49FC-9344-C1671490D978}" name="Secteur" dataDxfId="167">
      <calculatedColumnFormula>IF(C15="","",IF(_xlfn.XLOOKUP(C15,LST_Nom,Inventaire!$M$16:$M$115)="","",_xlfn.XLOOKUP(C15,LST_Nom,Inventaire!$M$16:$M$115)))</calculatedColumnFormula>
    </tableColumn>
    <tableColumn id="4" xr3:uid="{9047C05D-FC6F-49E0-9BEE-CFCD15BCF9C2}" name="Description" dataDxfId="166"/>
    <tableColumn id="5" xr3:uid="{C169E914-D8EF-4AE7-A584-6C32DB942A3E}" name="Phase du cycle de vie" dataDxfId="165"/>
    <tableColumn id="6" xr3:uid="{DA384758-21E5-4735-9B87-6FECA0C84636}" name="Année" dataDxfId="164"/>
    <tableColumn id="7" xr3:uid="{02D04F06-65F7-4211-B826-3925F78C50DE}" name="Coût ($)" dataDxfId="163"/>
    <tableColumn id="8" xr3:uid="{E30665A5-F818-451C-ABC1-9205275DD249}" name="Responsable" dataDxfId="162"/>
    <tableColumn id="9" xr3:uid="{1E0E3F23-4BD2-4664-834E-E982D7DB5930}" name="Prioritaire" dataDxfId="161"/>
    <tableColumn id="10" xr3:uid="{0BE50DF6-217F-4054-B4B1-74C742DBDED4}" name="Notes" dataDxfId="160"/>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D490DA5-6D21-4F86-A2DD-EDD494C34D02}" name="TBL_Prioritaire" displayName="TBL_Prioritaire" ref="R23:R25" totalsRowShown="0" headerRowDxfId="49" dataDxfId="47" headerRowBorderDxfId="48" tableBorderDxfId="46" totalsRowBorderDxfId="45">
  <autoFilter ref="R23:R25" xr:uid="{CD490DA5-6D21-4F86-A2DD-EDD494C34D02}"/>
  <tableColumns count="1">
    <tableColumn id="1" xr3:uid="{0AEBCE11-D533-4C57-9BA4-CC49A4CD9F3A}" name="Prioritaire" dataDxfId="44"/>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AEF7EF3-4CD6-4B96-B5CA-1D24051668DC}" name="TBL_Phase" displayName="TBL_Phase" ref="R16:R21" totalsRowShown="0" headerRowDxfId="43" dataDxfId="41" headerRowBorderDxfId="42" tableBorderDxfId="40" totalsRowBorderDxfId="39">
  <autoFilter ref="R16:R21" xr:uid="{EAEF7EF3-4CD6-4B96-B5CA-1D24051668DC}"/>
  <tableColumns count="1">
    <tableColumn id="1" xr3:uid="{8C3FB5BB-7063-4A20-906E-EAA69F35E1B7}" name="Phase du cycle de vie" dataDxfId="38"/>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030AF92-B47C-4012-B96D-1CD8736C384D}" name="TBL_Index_Régie" displayName="TBL_Index_Régie" ref="J4:K38" totalsRowShown="0" dataDxfId="36" headerRowBorderDxfId="37" tableBorderDxfId="35" totalsRowBorderDxfId="34">
  <autoFilter ref="J4:K38" xr:uid="{C030AF92-B47C-4012-B96D-1CD8736C384D}"/>
  <tableColumns count="2">
    <tableColumn id="1" xr3:uid="{A6AF1403-FDCD-4E42-B374-7B8C5367D739}" name="Code géo" dataDxfId="33"/>
    <tableColumn id="2" xr3:uid="{FABD221F-7C25-4682-9376-233603871A4A}" name="Nom" dataDxfId="3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E09A17-668F-4E7D-8BAA-502C5EBAB8FC}" name="TBL_Documentation" displayName="TBL_Documentation" ref="C14:H64" totalsRowShown="0" headerRowDxfId="159" dataDxfId="157" headerRowBorderDxfId="158" tableBorderDxfId="156" totalsRowBorderDxfId="155">
  <autoFilter ref="C14:H64" xr:uid="{00E09A17-668F-4E7D-8BAA-502C5EBAB8FC}"/>
  <tableColumns count="6">
    <tableColumn id="1" xr3:uid="{995E0005-9BDD-47B4-AB16-A52EEBEE7829}" name="Identifiant ou nom de l'infrastructure verte" dataDxfId="154"/>
    <tableColumn id="2" xr3:uid="{FAFACD56-D9C7-43B9-87DC-C88C3E546537}" name="Type" dataDxfId="153"/>
    <tableColumn id="3" xr3:uid="{0C42A4F3-62C0-4CB6-A7A4-38E88BF546CD}" name="Nom" dataDxfId="152"/>
    <tableColumn id="4" xr3:uid="{811CA0E7-29C1-4EA2-8DD4-6B42F4C91967}" name="Date" dataDxfId="151"/>
    <tableColumn id="5" xr3:uid="{FFAE837C-DF0D-4EDB-AC54-D879AF186E3D}" name="Emplacement" dataDxfId="150"/>
    <tableColumn id="6" xr3:uid="{BCE97863-041F-4190-9548-C49FBDCCFAC8}" name="Notes" dataDxfId="14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AECEAC9-08D0-443C-835C-22D47A00C70A}" name="TBL_Index_Municipalités" displayName="TBL_Index_Municipalités" ref="B4:C1279" totalsRowShown="0" headerRowDxfId="148" dataDxfId="146" headerRowBorderDxfId="147" tableBorderDxfId="145" totalsRowBorderDxfId="144">
  <autoFilter ref="B4:C1279" xr:uid="{3AECEAC9-08D0-443C-835C-22D47A00C70A}"/>
  <tableColumns count="2">
    <tableColumn id="1" xr3:uid="{4EF50BF0-0098-49B8-9159-001989A06D96}" name="Code géo" dataDxfId="143"/>
    <tableColumn id="2" xr3:uid="{24DBE47F-5836-49B8-B43B-1E06C71AB42D}" name="Nom" dataDxfId="14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4FB0D4C-34A9-47B9-BD3D-5998C239016D}" name="TBL_Index_MRC" displayName="TBL_Index_MRC" ref="F4:G94" totalsRowShown="0" headerRowDxfId="141" dataDxfId="139" headerRowBorderDxfId="140" tableBorderDxfId="138" totalsRowBorderDxfId="137">
  <autoFilter ref="F4:G94" xr:uid="{A4FB0D4C-34A9-47B9-BD3D-5998C239016D}"/>
  <tableColumns count="2">
    <tableColumn id="1" xr3:uid="{65FE4D74-7E1A-4B9E-A910-BA310714154D}" name="Code géo" dataDxfId="136"/>
    <tableColumn id="2" xr3:uid="{30A8DC94-3DFF-4FCB-BAF4-2AE6B1713C21}" name="Nom" dataDxfId="135"/>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1866DF3-9186-40A4-B1D4-7CB6D1466F44}" name="TBL_Types_Organisation" displayName="TBL_Types_Organisation" ref="N4:N8" totalsRowShown="0" headerRowDxfId="134" dataDxfId="132" headerRowBorderDxfId="133" tableBorderDxfId="131" totalsRowBorderDxfId="130">
  <autoFilter ref="N4:N8" xr:uid="{71866DF3-9186-40A4-B1D4-7CB6D1466F44}"/>
  <tableColumns count="1">
    <tableColumn id="1" xr3:uid="{68FE88EF-6E29-429A-9256-E09B9FBC5BE1}" name="Types d'organisation" dataDxfId="129"/>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948F05F-DA03-4D50-A083-0E0405D5F738}" name="TBL_CGU" displayName="TBL_CGU" ref="N10:N11" totalsRowShown="0" headerRowDxfId="128" dataDxfId="126" headerRowBorderDxfId="127" tableBorderDxfId="125" totalsRowBorderDxfId="124">
  <autoFilter ref="N10:N11" xr:uid="{3948F05F-DA03-4D50-A083-0E0405D5F738}"/>
  <tableColumns count="1">
    <tableColumn id="1" xr3:uid="{6671A2E3-933F-437E-BA7C-B3959DD83746}" name="CGU - Acceptation des conditions" dataDxfId="123"/>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44F43C7-A033-4DC9-93F7-C59CF37AE4AD}" name="TBL_Type_Actif" displayName="TBL_Type_Actif" ref="P4:P6" totalsRowShown="0" headerRowDxfId="122" dataDxfId="120" headerRowBorderDxfId="121" tableBorderDxfId="119" totalsRowBorderDxfId="118">
  <autoFilter ref="P4:P6" xr:uid="{B44F43C7-A033-4DC9-93F7-C59CF37AE4AD}"/>
  <tableColumns count="1">
    <tableColumn id="1" xr3:uid="{D984113A-9D1D-4152-B144-D48056513F93}" name="Type d'actif" dataDxfId="117"/>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5D2B7F5-0587-4A57-842D-A6D88C4E06DF}" name="TBL_Fonction" displayName="TBL_Fonction" ref="P14:P17" totalsRowShown="0" headerRowDxfId="116" dataDxfId="114" headerRowBorderDxfId="115" tableBorderDxfId="113" totalsRowBorderDxfId="112">
  <autoFilter ref="P14:P17" xr:uid="{15D2B7F5-0587-4A57-842D-A6D88C4E06DF}"/>
  <tableColumns count="1">
    <tableColumn id="1" xr3:uid="{8357726C-7BBA-41D5-84AC-2FD455E7F2C7}" name="Fonction" dataDxfId="11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r.surveymonkey.com/r/outilsCERIU" TargetMode="External"/><Relationship Id="rId2" Type="http://schemas.openxmlformats.org/officeDocument/2006/relationships/hyperlink" Target="mailto:gamunicipal@ceriu.qc.ca" TargetMode="External"/><Relationship Id="rId1" Type="http://schemas.openxmlformats.org/officeDocument/2006/relationships/hyperlink" Target="mailto:gamunicipal@ceriu.qc.ca"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s://mtl.ged.montreal.ca/constellio/?collection=mtlca&amp;portal=REPDOCVDM" TargetMode="External"/><Relationship Id="rId18" Type="http://schemas.openxmlformats.org/officeDocument/2006/relationships/hyperlink" Target="https://quebecvert.com/wp-content/uploads/2023/10/quebecvert_guide-quebecois-dintroduction-aux-infrastructures-vegetalisees_aout-2023.pdf" TargetMode="External"/><Relationship Id="rId26" Type="http://schemas.openxmlformats.org/officeDocument/2006/relationships/hyperlink" Target="mailto:gamunicipal@ceriu.qc.ca" TargetMode="External"/><Relationship Id="rId39" Type="http://schemas.openxmlformats.org/officeDocument/2006/relationships/hyperlink" Target="https://sustainabletechnologies.ca/app/uploads/2016/08/LID-IM-Guide-2016-1.pdf" TargetMode="External"/><Relationship Id="rId21" Type="http://schemas.openxmlformats.org/officeDocument/2006/relationships/hyperlink" Target="https://phytotechno.com/wp-content/uploads/2024/12/SQP_EntretienPhytotechnologies_v5_LR_Final-1.pdf?_gl=1*a38yft*_up*MQ..*_ga*MTQyODUwOTYxOC4xNzQxOTgwOTAy*_ga_C4KMEKXGZD*MTc0MTk4MDkwMS4xLjAuMTc0MTk4MDkwMS4wLjAuMA" TargetMode="External"/><Relationship Id="rId34" Type="http://schemas.openxmlformats.org/officeDocument/2006/relationships/hyperlink" Target="https://fondsmunicipalvert.ca/ressources/enregistrement-de-webinaire-gestion-durable-des-eaux-municipales" TargetMode="External"/><Relationship Id="rId42" Type="http://schemas.openxmlformats.org/officeDocument/2006/relationships/drawing" Target="../drawings/drawing10.xml"/><Relationship Id="rId7" Type="http://schemas.openxmlformats.org/officeDocument/2006/relationships/hyperlink" Target="https://cdn-contenu.quebec.ca/cdn-contenu/adm/min/affaires-municipales/publications/amenagement_territoire/urbanisme/guide_gestion_eaux_pluie_complet.pdf" TargetMode="External"/><Relationship Id="rId2" Type="http://schemas.openxmlformats.org/officeDocument/2006/relationships/hyperlink" Target="https://ceriu.qc.ca/bibliotheque/guide-conception-emprises-rues-locales-contexte-reduction-surfaces-impermeables" TargetMode="External"/><Relationship Id="rId16" Type="http://schemas.openxmlformats.org/officeDocument/2006/relationships/hyperlink" Target="https://www.ville.quebec.qc.ca/gens_affaires/implantation-projets-immobiliers/projets-residentiels/docs/fiches_gestion_eaux_pluviales/10_systemes_de_conduites_avec_infiltration_ou_exfiltration.pdf" TargetMode="External"/><Relationship Id="rId20" Type="http://schemas.openxmlformats.org/officeDocument/2006/relationships/hyperlink" Target="https://phytotechno.com/fiches-techniques-2/" TargetMode="External"/><Relationship Id="rId29" Type="http://schemas.openxmlformats.org/officeDocument/2006/relationships/hyperlink" Target="https://ceriu.qc.ca/bibliotheque/guide-elaboration-plan-gestion-actifs-municipaux" TargetMode="External"/><Relationship Id="rId41" Type="http://schemas.openxmlformats.org/officeDocument/2006/relationships/printerSettings" Target="../printerSettings/printerSettings9.bin"/><Relationship Id="rId1" Type="http://schemas.openxmlformats.org/officeDocument/2006/relationships/hyperlink" Target="https://ceriu.qc.ca/bibliotheque/guide-gestion-actifs-municipaux-renouvellement-infrastructures-ponctuelles-eau" TargetMode="External"/><Relationship Id="rId6" Type="http://schemas.openxmlformats.org/officeDocument/2006/relationships/hyperlink" Target="https://www.environnement.gouv.qc.ca/eau/pluviales/guide-gestion-eaux-pluviales.pdf" TargetMode="External"/><Relationship Id="rId11" Type="http://schemas.openxmlformats.org/officeDocument/2006/relationships/hyperlink" Target="https://fr.davidsuzuki.org/wp-content/uploads/sites/3/2015/11/Infrastructures-vertes-outil-adaptation-changements-climatiques-Montre%CC%81al.pdf" TargetMode="External"/><Relationship Id="rId24" Type="http://schemas.openxmlformats.org/officeDocument/2006/relationships/hyperlink" Target="https://eponge.org/boite-a-outils/entretien" TargetMode="External"/><Relationship Id="rId32" Type="http://schemas.openxmlformats.org/officeDocument/2006/relationships/hyperlink" Target="https://ccme.ca/fr/res/natural_infrastructure_report_fr.pdf" TargetMode="External"/><Relationship Id="rId37" Type="http://schemas.openxmlformats.org/officeDocument/2006/relationships/hyperlink" Target="https://greeninfrastructureontario.org/what-is-green-infrastructure/" TargetMode="External"/><Relationship Id="rId40" Type="http://schemas.openxmlformats.org/officeDocument/2006/relationships/hyperlink" Target="https://wedocs.unep.org/items/0e9e02d4-52c0-485c-89c9-0819f3cece07" TargetMode="External"/><Relationship Id="rId5" Type="http://schemas.openxmlformats.org/officeDocument/2006/relationships/hyperlink" Target="https://ceriu.qc.ca/bibliotheque/plan-mise-place-infrastructures-vertes-gestion-eaux-pluviales" TargetMode="External"/><Relationship Id="rId15" Type="http://schemas.openxmlformats.org/officeDocument/2006/relationships/hyperlink" Target="https://www.ville.quebec.qc.ca/gens_affaires/implantation-projets-immobiliers/projets-residentiels/docs/fiches_gestion_eaux_pluviales/5_puits_ou_tranchee_infiltration.pdf" TargetMode="External"/><Relationship Id="rId23" Type="http://schemas.openxmlformats.org/officeDocument/2006/relationships/hyperlink" Target="https://inverse-uqam.ca/repertoire" TargetMode="External"/><Relationship Id="rId28" Type="http://schemas.openxmlformats.org/officeDocument/2006/relationships/hyperlink" Target="mailto:gamunicipal@ceriu.qc.ca" TargetMode="External"/><Relationship Id="rId36" Type="http://schemas.openxmlformats.org/officeDocument/2006/relationships/hyperlink" Target="https://trcaca.s3.ca-central-1.amazonaws.com/app/uploads/2023/07/12151107/GSI-AM-Resources-Toolkit-Final-Dec-17.pdf" TargetMode="External"/><Relationship Id="rId10" Type="http://schemas.openxmlformats.org/officeDocument/2006/relationships/hyperlink" Target="https://numerique.banq.qc.ca/patrimoine/details/52327/4040264?docref=7ymrp4kSOF8QqhPltuYjfw" TargetMode="External"/><Relationship Id="rId19" Type="http://schemas.openxmlformats.org/officeDocument/2006/relationships/hyperlink" Target="https://quebecvert.com/dossiers-strategiques/environnement/infrastructures-vegetalisees/" TargetMode="External"/><Relationship Id="rId31" Type="http://schemas.openxmlformats.org/officeDocument/2006/relationships/hyperlink" Target="https://ccme.ca/fr/res/niframework_fr.pdf" TargetMode="External"/><Relationship Id="rId4" Type="http://schemas.openxmlformats.org/officeDocument/2006/relationships/hyperlink" Target="https://ceriu.qc.ca/bibliotheque/mandat-recherche-observatoire-analyse-couts-avantages-infrastructures-vertes" TargetMode="External"/><Relationship Id="rId9" Type="http://schemas.openxmlformats.org/officeDocument/2006/relationships/hyperlink" Target="https://cdn-contenu.quebec.ca/cdn-contenu/environnement/eaux-usees/installations-municipales/guide-gestion-debordements-tome-3.pdf" TargetMode="External"/><Relationship Id="rId14" Type="http://schemas.openxmlformats.org/officeDocument/2006/relationships/hyperlink" Target="https://ville.montreal.qc.ca/executiontravaux/document/gci-3a-guide-de-conception-infrastructures-vertes-sur-rue-avec-infiltration-complete" TargetMode="External"/><Relationship Id="rId22" Type="http://schemas.openxmlformats.org/officeDocument/2006/relationships/hyperlink" Target="https://phytotechno.com/wp-content/uploads/2025/04/SQP_Fiche-technique_Marais-filtrant_Final_LR.pdf.pdf?_gl=1*15kwudc*_up*MQ..*_ga*NTUxOTE3ODAuMTc0NjQ1MDc2Nw..*_ga_C4KMEKXGZD*MTc0NjQ1MDc2Ny4xLjAuMTc0NjQ1MDc2Ny4wLjAuMA" TargetMode="External"/><Relationship Id="rId27" Type="http://schemas.openxmlformats.org/officeDocument/2006/relationships/hyperlink" Target="mailto:gamunicipal@ceriu.qc.ca" TargetMode="External"/><Relationship Id="rId30" Type="http://schemas.openxmlformats.org/officeDocument/2006/relationships/hyperlink" Target="https://munidata.ca/upload/documents/files/Lng/1917fr-CA.pdf?v=20220705015310" TargetMode="External"/><Relationship Id="rId35" Type="http://schemas.openxmlformats.org/officeDocument/2006/relationships/hyperlink" Target="https://greeninfrastructureontario.org/app/uploads/2016/04/Green_Infrastructure_Final.pdf" TargetMode="External"/><Relationship Id="rId8" Type="http://schemas.openxmlformats.org/officeDocument/2006/relationships/hyperlink" Target="https://www.environnement.gouv.qc.ca/eau/eaux-usees/domestique/8-marais-artificiels.pdf" TargetMode="External"/><Relationship Id="rId3" Type="http://schemas.openxmlformats.org/officeDocument/2006/relationships/hyperlink" Target="https://ceriu.qc.ca/bibliotheque/guide-integration-gestion-eaux-pluviales-amenagement-site-approche-urbanistique-2e" TargetMode="External"/><Relationship Id="rId12" Type="http://schemas.openxmlformats.org/officeDocument/2006/relationships/hyperlink" Target="https://www.phytotechno.com/wp-content/uploads/2019/02/Infrastructures-vertes-de-l%C3%AEle-de-Montr%C3%A9al.pdf" TargetMode="External"/><Relationship Id="rId17" Type="http://schemas.openxmlformats.org/officeDocument/2006/relationships/hyperlink" Target="https://www.quebecvert.com/medias/QCV_InventaireIV_2023.pdf" TargetMode="External"/><Relationship Id="rId25" Type="http://schemas.openxmlformats.org/officeDocument/2006/relationships/hyperlink" Target="https://www.environnement.gouv.qc.ca/eau/pluviales/guide-gestion-eaux-pluviales.pdf" TargetMode="External"/><Relationship Id="rId33" Type="http://schemas.openxmlformats.org/officeDocument/2006/relationships/hyperlink" Target="https://fondsmunicipalvert.ca/ressources/enregistrement-de-webinaire-gerer-les-eaux-pluviales-grace-un-amenagement-faible-impact" TargetMode="External"/><Relationship Id="rId38" Type="http://schemas.openxmlformats.org/officeDocument/2006/relationships/hyperlink" Target="https://trca.ca/conservation/creating-green-infrastructure/asset-management-plann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8" Type="http://schemas.openxmlformats.org/officeDocument/2006/relationships/table" Target="../tables/table10.xml"/><Relationship Id="rId13" Type="http://schemas.openxmlformats.org/officeDocument/2006/relationships/table" Target="../tables/table15.xml"/><Relationship Id="rId18" Type="http://schemas.openxmlformats.org/officeDocument/2006/relationships/table" Target="../tables/table20.xml"/><Relationship Id="rId3" Type="http://schemas.openxmlformats.org/officeDocument/2006/relationships/table" Target="../tables/table5.xml"/><Relationship Id="rId7" Type="http://schemas.openxmlformats.org/officeDocument/2006/relationships/table" Target="../tables/table9.xml"/><Relationship Id="rId12" Type="http://schemas.openxmlformats.org/officeDocument/2006/relationships/table" Target="../tables/table14.xml"/><Relationship Id="rId17" Type="http://schemas.openxmlformats.org/officeDocument/2006/relationships/table" Target="../tables/table19.xml"/><Relationship Id="rId2" Type="http://schemas.openxmlformats.org/officeDocument/2006/relationships/table" Target="../tables/table4.xml"/><Relationship Id="rId16" Type="http://schemas.openxmlformats.org/officeDocument/2006/relationships/table" Target="../tables/table18.xml"/><Relationship Id="rId20" Type="http://schemas.openxmlformats.org/officeDocument/2006/relationships/table" Target="../tables/table22.xml"/><Relationship Id="rId1" Type="http://schemas.openxmlformats.org/officeDocument/2006/relationships/printerSettings" Target="../printerSettings/printerSettings8.bin"/><Relationship Id="rId6" Type="http://schemas.openxmlformats.org/officeDocument/2006/relationships/table" Target="../tables/table8.xml"/><Relationship Id="rId11" Type="http://schemas.openxmlformats.org/officeDocument/2006/relationships/table" Target="../tables/table13.xml"/><Relationship Id="rId5" Type="http://schemas.openxmlformats.org/officeDocument/2006/relationships/table" Target="../tables/table7.xml"/><Relationship Id="rId15" Type="http://schemas.openxmlformats.org/officeDocument/2006/relationships/table" Target="../tables/table17.xml"/><Relationship Id="rId10" Type="http://schemas.openxmlformats.org/officeDocument/2006/relationships/table" Target="../tables/table12.xml"/><Relationship Id="rId19" Type="http://schemas.openxmlformats.org/officeDocument/2006/relationships/table" Target="../tables/table21.xml"/><Relationship Id="rId4" Type="http://schemas.openxmlformats.org/officeDocument/2006/relationships/table" Target="../tables/table6.xml"/><Relationship Id="rId9" Type="http://schemas.openxmlformats.org/officeDocument/2006/relationships/table" Target="../tables/table11.xml"/><Relationship Id="rId14" Type="http://schemas.openxmlformats.org/officeDocument/2006/relationships/table" Target="../tables/table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F428A-8590-4F4E-A95F-40E77DB12BB3}">
  <sheetPr codeName="Feuil1">
    <tabColor theme="0"/>
    <pageSetUpPr autoPageBreaks="0" fitToPage="1"/>
  </sheetPr>
  <dimension ref="A1:AO205"/>
  <sheetViews>
    <sheetView tabSelected="1" zoomScaleNormal="100" workbookViewId="0"/>
  </sheetViews>
  <sheetFormatPr baseColWidth="10" defaultColWidth="11.44140625" defaultRowHeight="14.4" x14ac:dyDescent="0.3"/>
  <cols>
    <col min="1" max="1" width="5.6640625" customWidth="1"/>
    <col min="2" max="2" width="11.44140625" customWidth="1"/>
    <col min="6" max="6" width="10.5546875" customWidth="1"/>
    <col min="7" max="7" width="9.6640625" customWidth="1"/>
    <col min="14" max="15" width="11.5546875" customWidth="1"/>
    <col min="16" max="16" width="16.33203125" customWidth="1"/>
    <col min="17" max="17" width="5.6640625" customWidth="1"/>
    <col min="18" max="41" width="11.44140625" style="74"/>
  </cols>
  <sheetData>
    <row r="1" spans="1:41" ht="15" thickBot="1" x14ac:dyDescent="0.35">
      <c r="A1" s="1"/>
      <c r="B1" s="2"/>
      <c r="C1" s="2"/>
      <c r="D1" s="1"/>
      <c r="E1" s="1"/>
      <c r="F1" s="1"/>
      <c r="G1" s="1"/>
      <c r="H1" s="1"/>
      <c r="I1" s="1"/>
      <c r="J1" s="1"/>
      <c r="K1" s="1"/>
      <c r="L1" s="1"/>
      <c r="M1" s="1"/>
      <c r="N1" s="1"/>
      <c r="O1" s="1"/>
      <c r="P1" s="1"/>
      <c r="Q1" s="36"/>
    </row>
    <row r="2" spans="1:41" ht="12" customHeight="1" x14ac:dyDescent="0.3">
      <c r="A2" s="3"/>
      <c r="B2" s="348"/>
      <c r="C2" s="349"/>
      <c r="D2" s="349"/>
      <c r="E2" s="349"/>
      <c r="F2" s="349"/>
      <c r="G2" s="349"/>
      <c r="H2" s="349"/>
      <c r="I2" s="349"/>
      <c r="J2" s="349"/>
      <c r="K2" s="349"/>
      <c r="L2" s="349"/>
      <c r="M2" s="349"/>
      <c r="N2" s="349"/>
      <c r="O2" s="349"/>
      <c r="P2" s="350"/>
      <c r="Q2" s="36"/>
    </row>
    <row r="3" spans="1:41" ht="4.2" customHeight="1" x14ac:dyDescent="0.3">
      <c r="A3" s="3"/>
      <c r="B3" s="608"/>
      <c r="C3" s="609"/>
      <c r="D3" s="609"/>
      <c r="E3" s="609"/>
      <c r="F3" s="609"/>
      <c r="G3" s="609"/>
      <c r="H3" s="609"/>
      <c r="I3" s="609"/>
      <c r="J3" s="609"/>
      <c r="K3" s="609"/>
      <c r="L3" s="609"/>
      <c r="M3" s="609"/>
      <c r="N3" s="609"/>
      <c r="O3" s="609"/>
      <c r="P3" s="610"/>
      <c r="Q3" s="36"/>
    </row>
    <row r="4" spans="1:41" ht="55.2" customHeight="1" x14ac:dyDescent="0.3">
      <c r="A4" s="3"/>
      <c r="B4" s="611" t="s">
        <v>0</v>
      </c>
      <c r="C4" s="612"/>
      <c r="D4" s="612"/>
      <c r="E4" s="612"/>
      <c r="F4" s="612"/>
      <c r="G4" s="612"/>
      <c r="H4" s="612"/>
      <c r="I4" s="612"/>
      <c r="J4" s="612"/>
      <c r="K4" s="612"/>
      <c r="L4" s="612"/>
      <c r="M4" s="612"/>
      <c r="N4" s="612"/>
      <c r="O4" s="612"/>
      <c r="P4" s="613"/>
      <c r="Q4" s="36"/>
    </row>
    <row r="5" spans="1:41" ht="4.95" customHeight="1" x14ac:dyDescent="0.3">
      <c r="A5" s="4"/>
      <c r="B5" s="614"/>
      <c r="C5" s="615"/>
      <c r="D5" s="615"/>
      <c r="E5" s="615"/>
      <c r="F5" s="615"/>
      <c r="G5" s="615"/>
      <c r="H5" s="615"/>
      <c r="I5" s="615"/>
      <c r="J5" s="615"/>
      <c r="K5" s="615"/>
      <c r="L5" s="615"/>
      <c r="M5" s="615"/>
      <c r="N5" s="615"/>
      <c r="O5" s="615"/>
      <c r="P5" s="616"/>
      <c r="Q5" s="36"/>
    </row>
    <row r="6" spans="1:41" ht="25.2" customHeight="1" thickBot="1" x14ac:dyDescent="0.35">
      <c r="A6" s="5"/>
      <c r="B6" s="617" t="s">
        <v>1</v>
      </c>
      <c r="C6" s="645"/>
      <c r="D6" s="645"/>
      <c r="E6" s="645"/>
      <c r="F6" s="645"/>
      <c r="G6" s="645"/>
      <c r="H6" s="645"/>
      <c r="I6" s="645"/>
      <c r="J6" s="645"/>
      <c r="K6" s="645"/>
      <c r="L6" s="645"/>
      <c r="M6" s="645"/>
      <c r="N6" s="645"/>
      <c r="O6" s="645"/>
      <c r="P6" s="646"/>
      <c r="Q6" s="36"/>
    </row>
    <row r="7" spans="1:41" ht="19.95" customHeight="1" x14ac:dyDescent="0.3">
      <c r="A7" s="5"/>
      <c r="B7" s="6"/>
      <c r="C7" s="7"/>
      <c r="D7" s="7"/>
      <c r="E7" s="7"/>
      <c r="F7" s="7"/>
      <c r="G7" s="7"/>
      <c r="H7" s="7"/>
      <c r="I7" s="7"/>
      <c r="J7" s="7"/>
      <c r="K7" s="7"/>
      <c r="L7" s="7"/>
      <c r="M7" s="7"/>
      <c r="N7" s="7"/>
      <c r="O7" s="7"/>
      <c r="P7" s="8"/>
      <c r="Q7" s="36"/>
    </row>
    <row r="8" spans="1:41" ht="25.2" customHeight="1" x14ac:dyDescent="0.3">
      <c r="A8" s="9"/>
      <c r="B8" s="620" t="s">
        <v>2</v>
      </c>
      <c r="C8" s="621"/>
      <c r="D8" s="621"/>
      <c r="E8" s="621"/>
      <c r="F8" s="621"/>
      <c r="G8" s="621"/>
      <c r="H8" s="621"/>
      <c r="I8" s="621"/>
      <c r="J8" s="621"/>
      <c r="K8" s="621"/>
      <c r="L8" s="621"/>
      <c r="M8" s="621"/>
      <c r="N8" s="621"/>
      <c r="O8" s="621"/>
      <c r="P8" s="622"/>
      <c r="Q8" s="36"/>
    </row>
    <row r="9" spans="1:41" s="182" customFormat="1" ht="10.199999999999999" customHeight="1" x14ac:dyDescent="0.3">
      <c r="A9" s="180"/>
      <c r="B9" s="461"/>
      <c r="C9" s="462"/>
      <c r="D9" s="462"/>
      <c r="E9" s="462"/>
      <c r="F9" s="462"/>
      <c r="G9" s="462"/>
      <c r="H9" s="462"/>
      <c r="I9" s="462"/>
      <c r="J9" s="462"/>
      <c r="K9" s="462"/>
      <c r="L9" s="462"/>
      <c r="M9" s="462"/>
      <c r="N9" s="462"/>
      <c r="O9" s="462"/>
      <c r="P9" s="463"/>
      <c r="Q9" s="181"/>
      <c r="R9" s="539"/>
      <c r="S9" s="539"/>
      <c r="T9" s="539"/>
      <c r="U9" s="539"/>
      <c r="V9" s="539"/>
      <c r="W9" s="539"/>
      <c r="X9" s="539"/>
      <c r="Y9" s="539"/>
      <c r="Z9" s="539"/>
      <c r="AA9" s="539"/>
      <c r="AB9" s="539"/>
      <c r="AC9" s="539"/>
      <c r="AD9" s="539"/>
      <c r="AE9" s="539"/>
      <c r="AF9" s="539"/>
      <c r="AG9" s="539"/>
      <c r="AH9" s="539"/>
      <c r="AI9" s="539"/>
      <c r="AJ9" s="539"/>
      <c r="AK9" s="539"/>
      <c r="AL9" s="539"/>
      <c r="AM9" s="539"/>
      <c r="AN9" s="539"/>
      <c r="AO9" s="539"/>
    </row>
    <row r="10" spans="1:41" s="182" customFormat="1" ht="19.95" customHeight="1" x14ac:dyDescent="0.3">
      <c r="A10" s="180"/>
      <c r="B10" s="586" t="s">
        <v>3</v>
      </c>
      <c r="C10" s="587"/>
      <c r="D10" s="587"/>
      <c r="E10" s="587"/>
      <c r="F10" s="587"/>
      <c r="G10" s="587"/>
      <c r="H10" s="587"/>
      <c r="I10" s="587"/>
      <c r="J10" s="587"/>
      <c r="K10" s="587"/>
      <c r="L10" s="587"/>
      <c r="M10" s="587"/>
      <c r="N10" s="587"/>
      <c r="O10" s="587"/>
      <c r="P10" s="588"/>
      <c r="Q10" s="181"/>
      <c r="R10" s="539"/>
      <c r="S10" s="539"/>
      <c r="T10" s="539"/>
      <c r="U10" s="539"/>
      <c r="V10" s="539"/>
      <c r="W10" s="539"/>
      <c r="X10" s="539"/>
      <c r="Y10" s="539"/>
      <c r="Z10" s="539"/>
      <c r="AA10" s="539"/>
      <c r="AB10" s="539"/>
      <c r="AC10" s="539"/>
      <c r="AD10" s="539"/>
      <c r="AE10" s="539"/>
      <c r="AF10" s="539"/>
      <c r="AG10" s="539"/>
      <c r="AH10" s="539"/>
      <c r="AI10" s="539"/>
      <c r="AJ10" s="539"/>
      <c r="AK10" s="539"/>
      <c r="AL10" s="539"/>
      <c r="AM10" s="539"/>
      <c r="AN10" s="539"/>
      <c r="AO10" s="539"/>
    </row>
    <row r="11" spans="1:41" ht="19.95" customHeight="1" x14ac:dyDescent="0.3">
      <c r="A11" s="9"/>
      <c r="B11" s="586"/>
      <c r="C11" s="587"/>
      <c r="D11" s="587"/>
      <c r="E11" s="587"/>
      <c r="F11" s="587"/>
      <c r="G11" s="587"/>
      <c r="H11" s="587"/>
      <c r="I11" s="587"/>
      <c r="J11" s="587"/>
      <c r="K11" s="587"/>
      <c r="L11" s="587"/>
      <c r="M11" s="587"/>
      <c r="N11" s="587"/>
      <c r="O11" s="587"/>
      <c r="P11" s="588"/>
      <c r="Q11" s="36"/>
    </row>
    <row r="12" spans="1:41" ht="19.95" customHeight="1" x14ac:dyDescent="0.3">
      <c r="A12" s="1"/>
      <c r="B12" s="586" t="s">
        <v>4</v>
      </c>
      <c r="C12" s="587"/>
      <c r="D12" s="587"/>
      <c r="E12" s="587"/>
      <c r="F12" s="587"/>
      <c r="G12" s="587"/>
      <c r="H12" s="587"/>
      <c r="I12" s="587"/>
      <c r="J12" s="587"/>
      <c r="K12" s="587"/>
      <c r="L12" s="587"/>
      <c r="M12" s="587"/>
      <c r="N12" s="587"/>
      <c r="O12" s="587"/>
      <c r="P12" s="588"/>
      <c r="Q12" s="36"/>
    </row>
    <row r="13" spans="1:41" ht="19.95" customHeight="1" x14ac:dyDescent="0.3">
      <c r="A13" s="9"/>
      <c r="B13" s="586"/>
      <c r="C13" s="587"/>
      <c r="D13" s="587"/>
      <c r="E13" s="587"/>
      <c r="F13" s="587"/>
      <c r="G13" s="587"/>
      <c r="H13" s="587"/>
      <c r="I13" s="587"/>
      <c r="J13" s="587"/>
      <c r="K13" s="587"/>
      <c r="L13" s="587"/>
      <c r="M13" s="587"/>
      <c r="N13" s="587"/>
      <c r="O13" s="587"/>
      <c r="P13" s="588"/>
      <c r="Q13" s="36"/>
    </row>
    <row r="14" spans="1:41" ht="19.95" customHeight="1" x14ac:dyDescent="0.3">
      <c r="A14" s="9"/>
      <c r="B14" s="586"/>
      <c r="C14" s="587"/>
      <c r="D14" s="587"/>
      <c r="E14" s="587"/>
      <c r="F14" s="587"/>
      <c r="G14" s="587"/>
      <c r="H14" s="587"/>
      <c r="I14" s="587"/>
      <c r="J14" s="587"/>
      <c r="K14" s="587"/>
      <c r="L14" s="587"/>
      <c r="M14" s="587"/>
      <c r="N14" s="587"/>
      <c r="O14" s="587"/>
      <c r="P14" s="588"/>
      <c r="Q14" s="36"/>
    </row>
    <row r="15" spans="1:41" ht="19.95" customHeight="1" x14ac:dyDescent="0.3">
      <c r="A15" s="1"/>
      <c r="B15" s="586" t="s">
        <v>5</v>
      </c>
      <c r="C15" s="587"/>
      <c r="D15" s="587"/>
      <c r="E15" s="587"/>
      <c r="F15" s="587"/>
      <c r="G15" s="587"/>
      <c r="H15" s="587"/>
      <c r="I15" s="587"/>
      <c r="J15" s="587"/>
      <c r="K15" s="587"/>
      <c r="L15" s="587"/>
      <c r="M15" s="587"/>
      <c r="N15" s="587"/>
      <c r="O15" s="587"/>
      <c r="P15" s="588"/>
      <c r="Q15" s="36"/>
    </row>
    <row r="16" spans="1:41" ht="19.95" customHeight="1" x14ac:dyDescent="0.3">
      <c r="A16" s="1"/>
      <c r="B16" s="586" t="s">
        <v>6</v>
      </c>
      <c r="C16" s="587"/>
      <c r="D16" s="587"/>
      <c r="E16" s="587"/>
      <c r="F16" s="587"/>
      <c r="G16" s="587"/>
      <c r="H16" s="587"/>
      <c r="I16" s="587"/>
      <c r="J16" s="587"/>
      <c r="K16" s="587"/>
      <c r="L16" s="587"/>
      <c r="M16" s="587"/>
      <c r="N16" s="587"/>
      <c r="O16" s="587"/>
      <c r="P16" s="588"/>
      <c r="Q16" s="36"/>
    </row>
    <row r="17" spans="1:17" ht="10.199999999999999" customHeight="1" x14ac:dyDescent="0.3">
      <c r="A17" s="1"/>
      <c r="B17" s="198"/>
      <c r="C17" s="199"/>
      <c r="D17" s="199"/>
      <c r="E17" s="199"/>
      <c r="F17" s="199"/>
      <c r="G17" s="199"/>
      <c r="H17" s="199"/>
      <c r="I17" s="199"/>
      <c r="J17" s="199"/>
      <c r="K17" s="199"/>
      <c r="L17" s="199"/>
      <c r="M17" s="199"/>
      <c r="N17" s="199"/>
      <c r="O17" s="199"/>
      <c r="P17" s="200"/>
      <c r="Q17" s="36"/>
    </row>
    <row r="18" spans="1:17" ht="19.95" customHeight="1" x14ac:dyDescent="0.3">
      <c r="A18" s="1"/>
      <c r="B18" s="10"/>
      <c r="C18" s="10"/>
      <c r="D18" s="11"/>
      <c r="E18" s="11"/>
      <c r="F18" s="11"/>
      <c r="G18" s="11"/>
      <c r="H18" s="11"/>
      <c r="I18" s="11"/>
      <c r="J18" s="11"/>
      <c r="K18" s="11"/>
      <c r="L18" s="11"/>
      <c r="M18" s="11"/>
      <c r="N18" s="11"/>
      <c r="O18" s="11"/>
      <c r="P18" s="11"/>
      <c r="Q18" s="36"/>
    </row>
    <row r="19" spans="1:17" ht="25.2" customHeight="1" x14ac:dyDescent="0.3">
      <c r="A19" s="9"/>
      <c r="B19" s="620" t="s">
        <v>7</v>
      </c>
      <c r="C19" s="621"/>
      <c r="D19" s="621"/>
      <c r="E19" s="621"/>
      <c r="F19" s="621"/>
      <c r="G19" s="621"/>
      <c r="H19" s="621"/>
      <c r="I19" s="621"/>
      <c r="J19" s="621"/>
      <c r="K19" s="621"/>
      <c r="L19" s="621"/>
      <c r="M19" s="621"/>
      <c r="N19" s="621"/>
      <c r="O19" s="621"/>
      <c r="P19" s="622"/>
      <c r="Q19" s="36"/>
    </row>
    <row r="20" spans="1:17" ht="10.199999999999999" customHeight="1" x14ac:dyDescent="0.3">
      <c r="A20" s="1"/>
      <c r="B20" s="183"/>
      <c r="C20" s="268"/>
      <c r="D20" s="268"/>
      <c r="E20" s="268"/>
      <c r="F20" s="16"/>
      <c r="G20" s="16"/>
      <c r="H20" s="16"/>
      <c r="I20" s="16"/>
      <c r="J20" s="16"/>
      <c r="K20" s="16"/>
      <c r="L20" s="16"/>
      <c r="M20" s="16"/>
      <c r="N20" s="16"/>
      <c r="O20" s="16"/>
      <c r="P20" s="21"/>
      <c r="Q20" s="36"/>
    </row>
    <row r="21" spans="1:17" ht="19.95" customHeight="1" x14ac:dyDescent="0.3">
      <c r="A21" s="1"/>
      <c r="B21" s="643" t="s">
        <v>8</v>
      </c>
      <c r="C21" s="644"/>
      <c r="D21" s="644"/>
      <c r="E21" s="644"/>
      <c r="F21" s="644"/>
      <c r="G21" s="644"/>
      <c r="H21" s="644"/>
      <c r="I21" s="16"/>
      <c r="J21" s="16"/>
      <c r="K21" s="16"/>
      <c r="L21" s="16"/>
      <c r="M21" s="16"/>
      <c r="N21" s="16"/>
      <c r="O21" s="16"/>
      <c r="P21" s="21"/>
      <c r="Q21" s="36"/>
    </row>
    <row r="22" spans="1:17" ht="19.95" customHeight="1" x14ac:dyDescent="0.3">
      <c r="A22" s="9"/>
      <c r="B22" s="586" t="s">
        <v>9</v>
      </c>
      <c r="C22" s="587"/>
      <c r="D22" s="587"/>
      <c r="E22" s="587"/>
      <c r="F22" s="587"/>
      <c r="G22" s="587"/>
      <c r="H22" s="587"/>
      <c r="I22" s="587"/>
      <c r="J22" s="587"/>
      <c r="K22" s="587"/>
      <c r="L22" s="587"/>
      <c r="M22" s="587"/>
      <c r="N22" s="587"/>
      <c r="O22" s="587"/>
      <c r="P22" s="588"/>
      <c r="Q22" s="36"/>
    </row>
    <row r="23" spans="1:17" ht="19.95" customHeight="1" x14ac:dyDescent="0.3">
      <c r="A23" s="1"/>
      <c r="B23" s="586"/>
      <c r="C23" s="587"/>
      <c r="D23" s="587"/>
      <c r="E23" s="587"/>
      <c r="F23" s="587"/>
      <c r="G23" s="587"/>
      <c r="H23" s="587"/>
      <c r="I23" s="587"/>
      <c r="J23" s="587"/>
      <c r="K23" s="587"/>
      <c r="L23" s="587"/>
      <c r="M23" s="587"/>
      <c r="N23" s="587"/>
      <c r="O23" s="587"/>
      <c r="P23" s="588"/>
      <c r="Q23" s="36"/>
    </row>
    <row r="24" spans="1:17" ht="19.95" customHeight="1" x14ac:dyDescent="0.3">
      <c r="A24" s="1"/>
      <c r="B24" s="586"/>
      <c r="C24" s="587"/>
      <c r="D24" s="587"/>
      <c r="E24" s="587"/>
      <c r="F24" s="587"/>
      <c r="G24" s="587"/>
      <c r="H24" s="587"/>
      <c r="I24" s="587"/>
      <c r="J24" s="587"/>
      <c r="K24" s="587"/>
      <c r="L24" s="587"/>
      <c r="M24" s="587"/>
      <c r="N24" s="587"/>
      <c r="O24" s="587"/>
      <c r="P24" s="588"/>
      <c r="Q24" s="36"/>
    </row>
    <row r="25" spans="1:17" ht="10.199999999999999" customHeight="1" x14ac:dyDescent="0.3">
      <c r="A25" s="1"/>
      <c r="B25" s="461"/>
      <c r="C25" s="462"/>
      <c r="D25" s="462"/>
      <c r="E25" s="462"/>
      <c r="F25" s="462"/>
      <c r="G25" s="462"/>
      <c r="H25" s="462"/>
      <c r="I25" s="462"/>
      <c r="J25" s="462"/>
      <c r="K25" s="462"/>
      <c r="L25" s="462"/>
      <c r="M25" s="462"/>
      <c r="N25" s="462"/>
      <c r="O25" s="462"/>
      <c r="P25" s="463"/>
      <c r="Q25" s="36"/>
    </row>
    <row r="26" spans="1:17" ht="19.95" customHeight="1" x14ac:dyDescent="0.3">
      <c r="A26" s="1"/>
      <c r="B26" s="643" t="s">
        <v>10</v>
      </c>
      <c r="C26" s="644"/>
      <c r="D26" s="644"/>
      <c r="E26" s="644"/>
      <c r="F26" s="644"/>
      <c r="G26" s="644"/>
      <c r="H26" s="644"/>
      <c r="I26" s="462"/>
      <c r="J26" s="462"/>
      <c r="K26" s="462"/>
      <c r="L26" s="462"/>
      <c r="M26" s="462"/>
      <c r="N26" s="462"/>
      <c r="O26" s="462"/>
      <c r="P26" s="463"/>
      <c r="Q26" s="36"/>
    </row>
    <row r="27" spans="1:17" ht="19.95" customHeight="1" x14ac:dyDescent="0.3">
      <c r="A27" s="1"/>
      <c r="B27" s="586" t="s">
        <v>11</v>
      </c>
      <c r="C27" s="587"/>
      <c r="D27" s="587"/>
      <c r="E27" s="587"/>
      <c r="F27" s="587"/>
      <c r="G27" s="587"/>
      <c r="H27" s="587"/>
      <c r="I27" s="587"/>
      <c r="J27" s="587"/>
      <c r="K27" s="587"/>
      <c r="L27" s="587"/>
      <c r="M27" s="587"/>
      <c r="N27" s="587"/>
      <c r="O27" s="587"/>
      <c r="P27" s="588"/>
      <c r="Q27" s="36"/>
    </row>
    <row r="28" spans="1:17" ht="19.95" customHeight="1" x14ac:dyDescent="0.3">
      <c r="A28" s="12"/>
      <c r="B28" s="586"/>
      <c r="C28" s="587"/>
      <c r="D28" s="587"/>
      <c r="E28" s="587"/>
      <c r="F28" s="587"/>
      <c r="G28" s="587"/>
      <c r="H28" s="587"/>
      <c r="I28" s="587"/>
      <c r="J28" s="587"/>
      <c r="K28" s="587"/>
      <c r="L28" s="587"/>
      <c r="M28" s="587"/>
      <c r="N28" s="587"/>
      <c r="O28" s="587"/>
      <c r="P28" s="588"/>
      <c r="Q28" s="36"/>
    </row>
    <row r="29" spans="1:17" ht="19.95" customHeight="1" x14ac:dyDescent="0.3">
      <c r="A29" s="12"/>
      <c r="B29" s="586"/>
      <c r="C29" s="587"/>
      <c r="D29" s="587"/>
      <c r="E29" s="587"/>
      <c r="F29" s="587"/>
      <c r="G29" s="587"/>
      <c r="H29" s="587"/>
      <c r="I29" s="587"/>
      <c r="J29" s="587"/>
      <c r="K29" s="587"/>
      <c r="L29" s="587"/>
      <c r="M29" s="587"/>
      <c r="N29" s="587"/>
      <c r="O29" s="587"/>
      <c r="P29" s="588"/>
      <c r="Q29" s="36"/>
    </row>
    <row r="30" spans="1:17" ht="19.95" customHeight="1" x14ac:dyDescent="0.3">
      <c r="A30" s="13"/>
      <c r="B30" s="586" t="s">
        <v>12</v>
      </c>
      <c r="C30" s="587"/>
      <c r="D30" s="587"/>
      <c r="E30" s="587"/>
      <c r="F30" s="587"/>
      <c r="G30" s="587"/>
      <c r="H30" s="587"/>
      <c r="I30" s="587"/>
      <c r="J30" s="587"/>
      <c r="K30" s="587"/>
      <c r="L30" s="587"/>
      <c r="M30" s="587"/>
      <c r="N30" s="587"/>
      <c r="O30" s="587"/>
      <c r="P30" s="588"/>
      <c r="Q30" s="36"/>
    </row>
    <row r="31" spans="1:17" ht="19.95" customHeight="1" x14ac:dyDescent="0.3">
      <c r="A31" s="13"/>
      <c r="B31" s="586"/>
      <c r="C31" s="587"/>
      <c r="D31" s="587"/>
      <c r="E31" s="587"/>
      <c r="F31" s="587"/>
      <c r="G31" s="587"/>
      <c r="H31" s="587"/>
      <c r="I31" s="587"/>
      <c r="J31" s="587"/>
      <c r="K31" s="587"/>
      <c r="L31" s="587"/>
      <c r="M31" s="587"/>
      <c r="N31" s="587"/>
      <c r="O31" s="587"/>
      <c r="P31" s="588"/>
      <c r="Q31" s="36"/>
    </row>
    <row r="32" spans="1:17" ht="19.95" customHeight="1" x14ac:dyDescent="0.3">
      <c r="A32" s="13"/>
      <c r="B32" s="586"/>
      <c r="C32" s="587"/>
      <c r="D32" s="587"/>
      <c r="E32" s="587"/>
      <c r="F32" s="587"/>
      <c r="G32" s="587"/>
      <c r="H32" s="587"/>
      <c r="I32" s="587"/>
      <c r="J32" s="587"/>
      <c r="K32" s="587"/>
      <c r="L32" s="587"/>
      <c r="M32" s="587"/>
      <c r="N32" s="587"/>
      <c r="O32" s="587"/>
      <c r="P32" s="588"/>
      <c r="Q32" s="36"/>
    </row>
    <row r="33" spans="1:17" ht="10.199999999999999" customHeight="1" x14ac:dyDescent="0.3">
      <c r="A33" s="13"/>
      <c r="B33" s="184"/>
      <c r="C33" s="185"/>
      <c r="D33" s="185"/>
      <c r="E33" s="185"/>
      <c r="F33" s="185"/>
      <c r="G33" s="185"/>
      <c r="H33" s="185"/>
      <c r="I33" s="185"/>
      <c r="J33" s="185"/>
      <c r="K33" s="185"/>
      <c r="L33" s="185"/>
      <c r="M33" s="185"/>
      <c r="N33" s="185"/>
      <c r="O33" s="185"/>
      <c r="P33" s="186"/>
      <c r="Q33" s="36"/>
    </row>
    <row r="34" spans="1:17" ht="19.95" customHeight="1" x14ac:dyDescent="0.3">
      <c r="A34" s="1"/>
      <c r="B34" s="2"/>
      <c r="C34" s="2"/>
      <c r="D34" s="1"/>
      <c r="E34" s="1"/>
      <c r="F34" s="1"/>
      <c r="G34" s="1"/>
      <c r="H34" s="1"/>
      <c r="I34" s="1"/>
      <c r="J34" s="1"/>
      <c r="K34" s="1"/>
      <c r="L34" s="1"/>
      <c r="M34" s="1"/>
      <c r="N34" s="1"/>
      <c r="O34" s="1"/>
      <c r="P34" s="1"/>
      <c r="Q34" s="36"/>
    </row>
    <row r="35" spans="1:17" ht="25.2" customHeight="1" x14ac:dyDescent="0.3">
      <c r="A35" s="9"/>
      <c r="B35" s="620" t="s">
        <v>13</v>
      </c>
      <c r="C35" s="621"/>
      <c r="D35" s="621"/>
      <c r="E35" s="621"/>
      <c r="F35" s="621"/>
      <c r="G35" s="621"/>
      <c r="H35" s="621"/>
      <c r="I35" s="621"/>
      <c r="J35" s="621"/>
      <c r="K35" s="621"/>
      <c r="L35" s="621"/>
      <c r="M35" s="621"/>
      <c r="N35" s="621"/>
      <c r="O35" s="621"/>
      <c r="P35" s="622"/>
      <c r="Q35" s="36"/>
    </row>
    <row r="36" spans="1:17" ht="10.199999999999999" customHeight="1" x14ac:dyDescent="0.3">
      <c r="A36" s="1"/>
      <c r="B36" s="183"/>
      <c r="C36" s="268"/>
      <c r="D36" s="268"/>
      <c r="E36" s="268"/>
      <c r="F36" s="16"/>
      <c r="G36" s="16"/>
      <c r="H36" s="16"/>
      <c r="I36" s="16"/>
      <c r="J36" s="16"/>
      <c r="K36" s="16"/>
      <c r="L36" s="16"/>
      <c r="M36" s="16"/>
      <c r="N36" s="16"/>
      <c r="O36" s="16"/>
      <c r="P36" s="21"/>
      <c r="Q36" s="36"/>
    </row>
    <row r="37" spans="1:17" ht="19.95" customHeight="1" x14ac:dyDescent="0.3">
      <c r="A37" s="1"/>
      <c r="B37" s="593" t="s">
        <v>14</v>
      </c>
      <c r="C37" s="594"/>
      <c r="D37" s="594"/>
      <c r="E37" s="594"/>
      <c r="F37" s="594"/>
      <c r="G37" s="594"/>
      <c r="H37" s="594"/>
      <c r="I37" s="594"/>
      <c r="J37" s="594"/>
      <c r="K37" s="594"/>
      <c r="L37" s="594"/>
      <c r="M37" s="594"/>
      <c r="N37" s="594"/>
      <c r="O37" s="594"/>
      <c r="P37" s="641"/>
      <c r="Q37" s="36"/>
    </row>
    <row r="38" spans="1:17" ht="19.95" customHeight="1" x14ac:dyDescent="0.3">
      <c r="A38" s="9"/>
      <c r="B38" s="52"/>
      <c r="C38" s="32"/>
      <c r="D38" s="32"/>
      <c r="E38" s="32"/>
      <c r="F38" s="32"/>
      <c r="G38" s="32"/>
      <c r="H38" s="32"/>
      <c r="I38" s="32"/>
      <c r="J38" s="32"/>
      <c r="K38" s="32"/>
      <c r="L38" s="32"/>
      <c r="M38" s="32"/>
      <c r="N38" s="32"/>
      <c r="O38" s="32"/>
      <c r="P38" s="33"/>
      <c r="Q38" s="36"/>
    </row>
    <row r="39" spans="1:17" ht="19.95" customHeight="1" x14ac:dyDescent="0.3">
      <c r="A39" s="1"/>
      <c r="B39" s="52"/>
      <c r="C39" s="32"/>
      <c r="D39" s="32"/>
      <c r="E39" s="32"/>
      <c r="F39" s="32"/>
      <c r="G39" s="32"/>
      <c r="H39" s="32"/>
      <c r="I39" s="32"/>
      <c r="J39" s="32"/>
      <c r="K39" s="32"/>
      <c r="L39" s="32"/>
      <c r="M39" s="32"/>
      <c r="N39" s="32"/>
      <c r="O39" s="32"/>
      <c r="P39" s="33"/>
      <c r="Q39" s="36"/>
    </row>
    <row r="40" spans="1:17" ht="19.95" customHeight="1" x14ac:dyDescent="0.3">
      <c r="A40" s="1"/>
      <c r="B40" s="52"/>
      <c r="C40" s="32"/>
      <c r="D40" s="32"/>
      <c r="E40" s="32"/>
      <c r="F40" s="32"/>
      <c r="G40" s="32"/>
      <c r="H40" s="32"/>
      <c r="I40" s="32"/>
      <c r="J40" s="32"/>
      <c r="K40" s="32"/>
      <c r="L40" s="32"/>
      <c r="M40" s="32"/>
      <c r="N40" s="32"/>
      <c r="O40" s="32"/>
      <c r="P40" s="33"/>
      <c r="Q40" s="36"/>
    </row>
    <row r="41" spans="1:17" ht="19.95" customHeight="1" x14ac:dyDescent="0.3">
      <c r="A41" s="1"/>
      <c r="B41" s="593" t="s">
        <v>15</v>
      </c>
      <c r="C41" s="594"/>
      <c r="D41" s="594"/>
      <c r="E41" s="594"/>
      <c r="F41" s="594"/>
      <c r="G41" s="594"/>
      <c r="H41" s="594"/>
      <c r="I41" s="594"/>
      <c r="J41" s="594"/>
      <c r="K41" s="594"/>
      <c r="L41" s="594"/>
      <c r="M41" s="594"/>
      <c r="N41" s="594"/>
      <c r="O41" s="594"/>
      <c r="P41" s="21"/>
      <c r="Q41" s="36"/>
    </row>
    <row r="42" spans="1:17" ht="19.95" customHeight="1" x14ac:dyDescent="0.3">
      <c r="A42" s="1"/>
      <c r="B42" s="586" t="s">
        <v>16</v>
      </c>
      <c r="C42" s="587"/>
      <c r="D42" s="587"/>
      <c r="E42" s="587"/>
      <c r="F42" s="587"/>
      <c r="G42" s="587"/>
      <c r="H42" s="587"/>
      <c r="I42" s="587"/>
      <c r="J42" s="587"/>
      <c r="K42" s="587"/>
      <c r="L42" s="587"/>
      <c r="M42" s="587"/>
      <c r="N42" s="587"/>
      <c r="O42" s="587"/>
      <c r="P42" s="588"/>
      <c r="Q42" s="36"/>
    </row>
    <row r="43" spans="1:17" ht="19.95" customHeight="1" x14ac:dyDescent="0.3">
      <c r="A43" s="1"/>
      <c r="B43" s="586"/>
      <c r="C43" s="587"/>
      <c r="D43" s="587"/>
      <c r="E43" s="587"/>
      <c r="F43" s="587"/>
      <c r="G43" s="587"/>
      <c r="H43" s="587"/>
      <c r="I43" s="587"/>
      <c r="J43" s="587"/>
      <c r="K43" s="587"/>
      <c r="L43" s="587"/>
      <c r="M43" s="587"/>
      <c r="N43" s="587"/>
      <c r="O43" s="587"/>
      <c r="P43" s="588"/>
      <c r="Q43" s="36"/>
    </row>
    <row r="44" spans="1:17" ht="19.95" customHeight="1" x14ac:dyDescent="0.3">
      <c r="A44" s="1"/>
      <c r="B44" s="586"/>
      <c r="C44" s="587"/>
      <c r="D44" s="587"/>
      <c r="E44" s="587"/>
      <c r="F44" s="587"/>
      <c r="G44" s="587"/>
      <c r="H44" s="587"/>
      <c r="I44" s="587"/>
      <c r="J44" s="587"/>
      <c r="K44" s="587"/>
      <c r="L44" s="587"/>
      <c r="M44" s="587"/>
      <c r="N44" s="587"/>
      <c r="O44" s="587"/>
      <c r="P44" s="588"/>
      <c r="Q44" s="36"/>
    </row>
    <row r="45" spans="1:17" ht="19.95" customHeight="1" x14ac:dyDescent="0.3">
      <c r="A45" s="1"/>
      <c r="B45" s="586" t="s">
        <v>17</v>
      </c>
      <c r="C45" s="587"/>
      <c r="D45" s="587"/>
      <c r="E45" s="587"/>
      <c r="F45" s="587"/>
      <c r="G45" s="587"/>
      <c r="H45" s="587"/>
      <c r="I45" s="587"/>
      <c r="J45" s="587"/>
      <c r="K45" s="587"/>
      <c r="L45" s="587"/>
      <c r="M45" s="587"/>
      <c r="N45" s="587"/>
      <c r="O45" s="587"/>
      <c r="P45" s="588"/>
      <c r="Q45" s="36"/>
    </row>
    <row r="46" spans="1:17" ht="19.95" customHeight="1" x14ac:dyDescent="0.3">
      <c r="A46" s="1"/>
      <c r="B46" s="507" t="s">
        <v>18</v>
      </c>
      <c r="C46" s="662" t="s">
        <v>19</v>
      </c>
      <c r="D46" s="662"/>
      <c r="E46" s="662"/>
      <c r="F46" s="662"/>
      <c r="G46" s="662"/>
      <c r="H46" s="662"/>
      <c r="I46" s="662"/>
      <c r="J46" s="662"/>
      <c r="K46" s="662"/>
      <c r="L46" s="662"/>
      <c r="M46" s="642" t="s">
        <v>20</v>
      </c>
      <c r="N46" s="642"/>
      <c r="O46" s="331"/>
      <c r="P46" s="31"/>
      <c r="Q46" s="36"/>
    </row>
    <row r="47" spans="1:17" ht="19.95" customHeight="1" x14ac:dyDescent="0.3">
      <c r="A47" s="1"/>
      <c r="B47" s="507" t="s">
        <v>18</v>
      </c>
      <c r="C47" s="662" t="s">
        <v>21</v>
      </c>
      <c r="D47" s="662"/>
      <c r="E47" s="662"/>
      <c r="F47" s="662"/>
      <c r="G47" s="662"/>
      <c r="H47" s="662"/>
      <c r="I47" s="662"/>
      <c r="J47" s="662"/>
      <c r="K47" s="662"/>
      <c r="L47" s="665" t="s">
        <v>2066</v>
      </c>
      <c r="M47" s="665"/>
      <c r="N47" s="665"/>
      <c r="O47" s="665"/>
      <c r="P47" s="31"/>
      <c r="Q47" s="36"/>
    </row>
    <row r="48" spans="1:17" ht="10.199999999999999" customHeight="1" x14ac:dyDescent="0.3">
      <c r="A48" s="1"/>
      <c r="B48" s="25"/>
      <c r="C48" s="26"/>
      <c r="D48" s="14"/>
      <c r="E48" s="14"/>
      <c r="F48" s="14"/>
      <c r="G48" s="14"/>
      <c r="H48" s="14"/>
      <c r="I48" s="14"/>
      <c r="J48" s="14"/>
      <c r="K48" s="14"/>
      <c r="L48" s="14"/>
      <c r="M48" s="14"/>
      <c r="N48" s="14"/>
      <c r="O48" s="14"/>
      <c r="P48" s="15"/>
      <c r="Q48" s="36"/>
    </row>
    <row r="49" spans="1:41" ht="19.95" customHeight="1" x14ac:dyDescent="0.3">
      <c r="A49" s="1"/>
      <c r="B49" s="2"/>
      <c r="C49" s="2"/>
      <c r="D49" s="1"/>
      <c r="E49" s="1"/>
      <c r="F49" s="1"/>
      <c r="G49" s="1"/>
      <c r="H49" s="1"/>
      <c r="I49" s="1"/>
      <c r="J49" s="1"/>
      <c r="K49" s="1"/>
      <c r="L49" s="1"/>
      <c r="M49" s="1"/>
      <c r="N49" s="1"/>
      <c r="O49" s="1"/>
      <c r="P49" s="1"/>
      <c r="Q49" s="36"/>
    </row>
    <row r="50" spans="1:41" ht="25.2" customHeight="1" x14ac:dyDescent="0.3">
      <c r="A50" s="9"/>
      <c r="B50" s="620" t="s">
        <v>22</v>
      </c>
      <c r="C50" s="621"/>
      <c r="D50" s="621"/>
      <c r="E50" s="621"/>
      <c r="F50" s="621"/>
      <c r="G50" s="621"/>
      <c r="H50" s="621"/>
      <c r="I50" s="621"/>
      <c r="J50" s="621"/>
      <c r="K50" s="621"/>
      <c r="L50" s="621"/>
      <c r="M50" s="621"/>
      <c r="N50" s="621"/>
      <c r="O50" s="621"/>
      <c r="P50" s="622"/>
      <c r="Q50" s="36"/>
    </row>
    <row r="51" spans="1:41" s="34" customFormat="1" ht="10.199999999999999" customHeight="1" x14ac:dyDescent="0.3">
      <c r="A51" s="9"/>
      <c r="B51" s="95"/>
      <c r="C51" s="96"/>
      <c r="D51" s="17"/>
      <c r="E51" s="17"/>
      <c r="F51" s="17"/>
      <c r="G51" s="17"/>
      <c r="H51" s="17"/>
      <c r="I51" s="17"/>
      <c r="J51" s="17"/>
      <c r="K51" s="17"/>
      <c r="L51" s="28"/>
      <c r="M51" s="28"/>
      <c r="N51" s="28"/>
      <c r="O51" s="28"/>
      <c r="P51" s="29"/>
      <c r="Q51" s="37"/>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row>
    <row r="52" spans="1:41" s="34" customFormat="1" ht="30" customHeight="1" x14ac:dyDescent="0.3">
      <c r="A52" s="9"/>
      <c r="B52" s="95"/>
      <c r="C52" s="96" t="s">
        <v>23</v>
      </c>
      <c r="D52" s="17"/>
      <c r="E52" s="17"/>
      <c r="F52" s="17"/>
      <c r="G52" s="17"/>
      <c r="H52" s="17"/>
      <c r="I52" s="17"/>
      <c r="J52" s="17"/>
      <c r="K52" s="17"/>
      <c r="L52" s="28"/>
      <c r="M52" s="28"/>
      <c r="N52" s="28"/>
      <c r="O52" s="28"/>
      <c r="P52" s="29"/>
      <c r="Q52" s="37"/>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row>
    <row r="53" spans="1:41" ht="22.2" customHeight="1" x14ac:dyDescent="0.3">
      <c r="A53" s="9"/>
      <c r="B53" s="95"/>
      <c r="C53" s="17"/>
      <c r="D53" s="663"/>
      <c r="E53" s="664"/>
      <c r="F53" s="654" t="s">
        <v>24</v>
      </c>
      <c r="G53" s="655"/>
      <c r="H53" s="657" t="s">
        <v>25</v>
      </c>
      <c r="I53" s="657"/>
      <c r="J53" s="657"/>
      <c r="K53" s="657"/>
      <c r="L53" s="657"/>
      <c r="M53" s="657"/>
      <c r="N53" s="657"/>
      <c r="O53" s="657"/>
      <c r="P53" s="658"/>
      <c r="Q53" s="36"/>
    </row>
    <row r="54" spans="1:41" ht="7.2" customHeight="1" x14ac:dyDescent="0.3">
      <c r="A54" s="1"/>
      <c r="B54" s="97"/>
      <c r="C54" s="16"/>
      <c r="D54" s="16"/>
      <c r="E54" s="98"/>
      <c r="F54" s="99"/>
      <c r="G54" s="100"/>
      <c r="H54" s="32"/>
      <c r="I54" s="32"/>
      <c r="J54" s="32"/>
      <c r="K54" s="32"/>
      <c r="L54" s="32"/>
      <c r="M54" s="32"/>
      <c r="N54" s="32"/>
      <c r="O54" s="32"/>
      <c r="P54" s="33"/>
      <c r="Q54" s="36"/>
    </row>
    <row r="55" spans="1:41" ht="22.2" customHeight="1" x14ac:dyDescent="0.3">
      <c r="A55" s="9"/>
      <c r="B55" s="95"/>
      <c r="C55" s="17"/>
      <c r="D55" s="668"/>
      <c r="E55" s="669"/>
      <c r="F55" s="654" t="s">
        <v>26</v>
      </c>
      <c r="G55" s="655"/>
      <c r="H55" s="662" t="s">
        <v>27</v>
      </c>
      <c r="I55" s="662"/>
      <c r="J55" s="662"/>
      <c r="K55" s="17"/>
      <c r="L55" s="17"/>
      <c r="M55" s="17"/>
      <c r="N55" s="17"/>
      <c r="O55" s="17"/>
      <c r="P55" s="31"/>
      <c r="Q55" s="36"/>
    </row>
    <row r="56" spans="1:41" ht="7.2" customHeight="1" x14ac:dyDescent="0.3">
      <c r="A56" s="9"/>
      <c r="B56" s="95"/>
      <c r="C56" s="17"/>
      <c r="D56" s="130"/>
      <c r="E56" s="43"/>
      <c r="F56" s="131"/>
      <c r="G56" s="129"/>
      <c r="H56" s="17"/>
      <c r="I56" s="17"/>
      <c r="J56" s="17"/>
      <c r="K56" s="17"/>
      <c r="L56" s="17"/>
      <c r="M56" s="17"/>
      <c r="N56" s="17"/>
      <c r="O56" s="17"/>
      <c r="P56" s="31"/>
      <c r="Q56" s="36"/>
    </row>
    <row r="57" spans="1:41" ht="22.2" customHeight="1" x14ac:dyDescent="0.3">
      <c r="A57" s="9"/>
      <c r="B57" s="95"/>
      <c r="C57" s="17"/>
      <c r="D57" s="660"/>
      <c r="E57" s="661"/>
      <c r="F57" s="654" t="s">
        <v>28</v>
      </c>
      <c r="G57" s="655"/>
      <c r="H57" s="662" t="s">
        <v>29</v>
      </c>
      <c r="I57" s="662"/>
      <c r="J57" s="662"/>
      <c r="K57" s="662"/>
      <c r="L57" s="662"/>
      <c r="M57" s="662"/>
      <c r="N57" s="17"/>
      <c r="O57" s="17"/>
      <c r="P57" s="31"/>
      <c r="Q57" s="36"/>
    </row>
    <row r="58" spans="1:41" ht="7.2" customHeight="1" x14ac:dyDescent="0.3">
      <c r="A58" s="1"/>
      <c r="B58" s="101"/>
      <c r="C58" s="16"/>
      <c r="D58" s="16"/>
      <c r="E58" s="102"/>
      <c r="F58" s="100"/>
      <c r="G58" s="100"/>
      <c r="H58" s="16"/>
      <c r="I58" s="16"/>
      <c r="J58" s="16"/>
      <c r="K58" s="16"/>
      <c r="L58" s="16"/>
      <c r="M58" s="16"/>
      <c r="N58" s="16"/>
      <c r="O58" s="16"/>
      <c r="P58" s="21"/>
      <c r="Q58" s="36"/>
    </row>
    <row r="59" spans="1:41" ht="22.2" customHeight="1" x14ac:dyDescent="0.3">
      <c r="A59" s="9"/>
      <c r="B59" s="95"/>
      <c r="C59" s="17"/>
      <c r="D59" s="671"/>
      <c r="E59" s="672"/>
      <c r="F59" s="654" t="s">
        <v>30</v>
      </c>
      <c r="G59" s="655"/>
      <c r="H59" s="657" t="s">
        <v>31</v>
      </c>
      <c r="I59" s="657"/>
      <c r="J59" s="657"/>
      <c r="K59" s="657"/>
      <c r="L59" s="657"/>
      <c r="M59" s="17"/>
      <c r="N59" s="17"/>
      <c r="O59" s="17"/>
      <c r="P59" s="31"/>
      <c r="Q59" s="36"/>
    </row>
    <row r="60" spans="1:41" ht="7.2" customHeight="1" x14ac:dyDescent="0.3">
      <c r="A60" s="1"/>
      <c r="B60" s="101"/>
      <c r="C60" s="16"/>
      <c r="D60" s="16"/>
      <c r="E60" s="102"/>
      <c r="F60" s="100"/>
      <c r="G60" s="100"/>
      <c r="H60" s="16"/>
      <c r="I60" s="16"/>
      <c r="J60" s="16"/>
      <c r="K60" s="16"/>
      <c r="L60" s="16"/>
      <c r="M60" s="16"/>
      <c r="N60" s="16"/>
      <c r="O60" s="16"/>
      <c r="P60" s="21"/>
      <c r="Q60" s="36"/>
    </row>
    <row r="61" spans="1:41" ht="30" customHeight="1" x14ac:dyDescent="0.3">
      <c r="A61" s="12"/>
      <c r="B61" s="103"/>
      <c r="C61" s="17" t="s">
        <v>32</v>
      </c>
      <c r="D61" s="104"/>
      <c r="E61" s="104"/>
      <c r="F61" s="104"/>
      <c r="G61" s="104"/>
      <c r="H61" s="104"/>
      <c r="I61" s="104"/>
      <c r="J61" s="104"/>
      <c r="K61" s="104"/>
      <c r="L61" s="105"/>
      <c r="M61" s="105"/>
      <c r="N61" s="105"/>
      <c r="O61" s="105"/>
      <c r="P61" s="106"/>
      <c r="Q61" s="36"/>
    </row>
    <row r="62" spans="1:41" ht="30" customHeight="1" x14ac:dyDescent="0.3">
      <c r="A62" s="12"/>
      <c r="B62" s="103"/>
      <c r="C62" s="17"/>
      <c r="D62" s="656" t="s">
        <v>33</v>
      </c>
      <c r="E62" s="656"/>
      <c r="F62" s="659" t="s">
        <v>34</v>
      </c>
      <c r="G62" s="659"/>
      <c r="H62" s="657" t="s">
        <v>35</v>
      </c>
      <c r="I62" s="657"/>
      <c r="J62" s="657"/>
      <c r="K62" s="657"/>
      <c r="L62" s="657"/>
      <c r="M62" s="657"/>
      <c r="N62" s="657"/>
      <c r="O62" s="657"/>
      <c r="P62" s="658"/>
      <c r="Q62" s="36"/>
    </row>
    <row r="63" spans="1:41" ht="10.199999999999999" customHeight="1" x14ac:dyDescent="0.4">
      <c r="A63" s="12"/>
      <c r="B63" s="103"/>
      <c r="C63" s="17"/>
      <c r="D63" s="575"/>
      <c r="E63" s="575"/>
      <c r="F63" s="104"/>
      <c r="G63" s="104"/>
      <c r="H63" s="32"/>
      <c r="I63" s="104"/>
      <c r="J63" s="104"/>
      <c r="K63" s="104"/>
      <c r="L63" s="105"/>
      <c r="M63" s="105"/>
      <c r="N63" s="105"/>
      <c r="O63" s="105"/>
      <c r="P63" s="106"/>
      <c r="Q63" s="36"/>
    </row>
    <row r="64" spans="1:41" ht="30" customHeight="1" x14ac:dyDescent="0.3">
      <c r="A64" s="1"/>
      <c r="B64" s="101"/>
      <c r="C64" s="16"/>
      <c r="D64" s="16"/>
      <c r="E64" s="16"/>
      <c r="F64" s="659" t="s">
        <v>36</v>
      </c>
      <c r="G64" s="659"/>
      <c r="H64" s="657" t="s">
        <v>37</v>
      </c>
      <c r="I64" s="657"/>
      <c r="J64" s="657"/>
      <c r="K64" s="657"/>
      <c r="L64" s="657"/>
      <c r="M64" s="657"/>
      <c r="N64" s="657"/>
      <c r="O64" s="657"/>
      <c r="P64" s="658"/>
      <c r="Q64" s="36"/>
    </row>
    <row r="65" spans="1:41" ht="10.199999999999999" customHeight="1" x14ac:dyDescent="0.3">
      <c r="A65" s="1"/>
      <c r="B65" s="101"/>
      <c r="C65" s="16"/>
      <c r="D65" s="16"/>
      <c r="E65" s="102"/>
      <c r="F65" s="99"/>
      <c r="G65" s="99"/>
      <c r="H65" s="28"/>
      <c r="I65" s="28"/>
      <c r="J65" s="28"/>
      <c r="K65" s="28"/>
      <c r="L65" s="28"/>
      <c r="M65" s="28"/>
      <c r="N65" s="28"/>
      <c r="O65" s="28"/>
      <c r="P65" s="29"/>
      <c r="Q65" s="36"/>
    </row>
    <row r="66" spans="1:41" ht="30" customHeight="1" x14ac:dyDescent="0.3">
      <c r="A66" s="12"/>
      <c r="B66" s="103"/>
      <c r="C66" s="17" t="s">
        <v>38</v>
      </c>
      <c r="D66" s="104"/>
      <c r="E66" s="104"/>
      <c r="F66" s="104"/>
      <c r="G66" s="104"/>
      <c r="H66" s="104"/>
      <c r="I66" s="104"/>
      <c r="J66" s="104"/>
      <c r="K66" s="104"/>
      <c r="L66" s="105"/>
      <c r="M66" s="105"/>
      <c r="N66" s="105"/>
      <c r="O66" s="105"/>
      <c r="P66" s="106"/>
      <c r="Q66" s="36"/>
    </row>
    <row r="67" spans="1:41" ht="31.95" customHeight="1" x14ac:dyDescent="0.3">
      <c r="A67" s="1"/>
      <c r="B67" s="19"/>
      <c r="C67" s="30"/>
      <c r="D67" s="652" t="s">
        <v>39</v>
      </c>
      <c r="E67" s="653"/>
      <c r="F67" s="648" t="s">
        <v>40</v>
      </c>
      <c r="G67" s="648"/>
      <c r="H67" s="648"/>
      <c r="I67" s="648"/>
      <c r="J67" s="648"/>
      <c r="K67" s="648"/>
      <c r="L67" s="648"/>
      <c r="M67" s="648"/>
      <c r="N67" s="648"/>
      <c r="O67" s="648"/>
      <c r="P67" s="651"/>
      <c r="Q67" s="36"/>
    </row>
    <row r="68" spans="1:41" ht="7.2" customHeight="1" x14ac:dyDescent="0.3">
      <c r="A68" s="1"/>
      <c r="B68" s="19"/>
      <c r="C68" s="30"/>
      <c r="D68" s="107"/>
      <c r="E68" s="108"/>
      <c r="F68" s="18"/>
      <c r="G68" s="18"/>
      <c r="H68" s="18"/>
      <c r="I68" s="18"/>
      <c r="J68" s="18"/>
      <c r="K68" s="18"/>
      <c r="L68" s="18"/>
      <c r="M68" s="18"/>
      <c r="N68" s="18"/>
      <c r="O68" s="18"/>
      <c r="P68" s="33"/>
      <c r="Q68" s="36"/>
    </row>
    <row r="69" spans="1:41" ht="31.95" customHeight="1" x14ac:dyDescent="0.3">
      <c r="A69" s="1"/>
      <c r="B69" s="19"/>
      <c r="C69" s="30"/>
      <c r="D69" s="652" t="s">
        <v>41</v>
      </c>
      <c r="E69" s="653"/>
      <c r="F69" s="648" t="s">
        <v>42</v>
      </c>
      <c r="G69" s="648"/>
      <c r="H69" s="648"/>
      <c r="I69" s="648"/>
      <c r="J69" s="648"/>
      <c r="K69" s="648"/>
      <c r="L69" s="648"/>
      <c r="M69" s="648"/>
      <c r="N69" s="648"/>
      <c r="O69" s="648"/>
      <c r="P69" s="651"/>
      <c r="Q69" s="36"/>
    </row>
    <row r="70" spans="1:41" ht="7.2" customHeight="1" x14ac:dyDescent="0.3">
      <c r="A70" s="36"/>
      <c r="B70" s="73"/>
      <c r="C70" s="74"/>
      <c r="D70" s="74"/>
      <c r="E70" s="74"/>
      <c r="F70" s="74"/>
      <c r="G70" s="74"/>
      <c r="H70" s="74"/>
      <c r="I70" s="74"/>
      <c r="J70" s="74"/>
      <c r="K70" s="74"/>
      <c r="L70" s="74"/>
      <c r="M70" s="74"/>
      <c r="N70" s="74"/>
      <c r="O70" s="74"/>
      <c r="P70" s="75"/>
      <c r="Q70" s="36"/>
    </row>
    <row r="71" spans="1:41" ht="31.95" customHeight="1" x14ac:dyDescent="0.3">
      <c r="A71" s="1"/>
      <c r="B71" s="19"/>
      <c r="C71" s="30"/>
      <c r="D71" s="652" t="s">
        <v>43</v>
      </c>
      <c r="E71" s="670"/>
      <c r="F71" s="648" t="s">
        <v>44</v>
      </c>
      <c r="G71" s="648"/>
      <c r="H71" s="648"/>
      <c r="I71" s="648"/>
      <c r="J71" s="648"/>
      <c r="K71" s="648"/>
      <c r="L71" s="648"/>
      <c r="M71" s="648"/>
      <c r="N71" s="648"/>
      <c r="O71" s="648"/>
      <c r="P71" s="651"/>
      <c r="Q71" s="36"/>
    </row>
    <row r="72" spans="1:41" ht="7.2" customHeight="1" x14ac:dyDescent="0.3">
      <c r="A72" s="36"/>
      <c r="B72" s="73"/>
      <c r="C72" s="74"/>
      <c r="D72" s="74"/>
      <c r="E72" s="74"/>
      <c r="F72" s="74"/>
      <c r="G72" s="74"/>
      <c r="H72" s="74"/>
      <c r="I72" s="74"/>
      <c r="J72" s="74"/>
      <c r="K72" s="74"/>
      <c r="L72" s="74"/>
      <c r="M72" s="74"/>
      <c r="N72" s="74"/>
      <c r="O72" s="74"/>
      <c r="P72" s="75"/>
      <c r="Q72" s="36"/>
    </row>
    <row r="73" spans="1:41" ht="31.95" customHeight="1" x14ac:dyDescent="0.3">
      <c r="A73" s="1"/>
      <c r="B73" s="19"/>
      <c r="C73" s="30"/>
      <c r="D73" s="652" t="s">
        <v>45</v>
      </c>
      <c r="E73" s="670"/>
      <c r="F73" s="648" t="s">
        <v>46</v>
      </c>
      <c r="G73" s="648"/>
      <c r="H73" s="648"/>
      <c r="I73" s="648"/>
      <c r="J73" s="648"/>
      <c r="K73" s="648"/>
      <c r="L73" s="648"/>
      <c r="M73" s="648"/>
      <c r="N73" s="648"/>
      <c r="O73" s="648"/>
      <c r="P73" s="651"/>
      <c r="Q73" s="36"/>
    </row>
    <row r="74" spans="1:41" s="34" customFormat="1" ht="30" customHeight="1" x14ac:dyDescent="0.3">
      <c r="A74" s="9"/>
      <c r="B74" s="95"/>
      <c r="C74" s="17" t="s">
        <v>47</v>
      </c>
      <c r="D74" s="17"/>
      <c r="E74" s="17"/>
      <c r="F74" s="96"/>
      <c r="G74" s="96"/>
      <c r="H74" s="96"/>
      <c r="I74" s="96"/>
      <c r="J74" s="96"/>
      <c r="K74" s="96"/>
      <c r="L74" s="96"/>
      <c r="M74" s="96"/>
      <c r="N74" s="96"/>
      <c r="O74" s="96"/>
      <c r="P74" s="109"/>
      <c r="Q74" s="37"/>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row>
    <row r="75" spans="1:41" ht="31.95" customHeight="1" x14ac:dyDescent="0.3">
      <c r="A75" s="1"/>
      <c r="B75" s="19"/>
      <c r="C75" s="110"/>
      <c r="D75" s="650" t="s">
        <v>48</v>
      </c>
      <c r="E75" s="650"/>
      <c r="F75" s="648" t="s">
        <v>49</v>
      </c>
      <c r="G75" s="648"/>
      <c r="H75" s="648"/>
      <c r="I75" s="648"/>
      <c r="J75" s="648"/>
      <c r="K75" s="648"/>
      <c r="L75" s="648"/>
      <c r="M75" s="648"/>
      <c r="N75" s="648"/>
      <c r="O75" s="18"/>
      <c r="P75" s="33"/>
      <c r="Q75" s="36"/>
    </row>
    <row r="76" spans="1:41" ht="7.2" customHeight="1" x14ac:dyDescent="0.3">
      <c r="A76" s="1"/>
      <c r="B76" s="19"/>
      <c r="C76" s="110"/>
      <c r="D76" s="108"/>
      <c r="E76" s="108"/>
      <c r="F76" s="18"/>
      <c r="G76" s="18"/>
      <c r="H76" s="18"/>
      <c r="I76" s="18"/>
      <c r="J76" s="18"/>
      <c r="K76" s="18"/>
      <c r="L76" s="18"/>
      <c r="M76" s="18"/>
      <c r="N76" s="18"/>
      <c r="O76" s="18"/>
      <c r="P76" s="33"/>
      <c r="Q76" s="36"/>
    </row>
    <row r="77" spans="1:41" ht="31.95" customHeight="1" x14ac:dyDescent="0.3">
      <c r="A77" s="1"/>
      <c r="B77" s="19"/>
      <c r="C77" s="110"/>
      <c r="D77" s="650" t="s">
        <v>50</v>
      </c>
      <c r="E77" s="650"/>
      <c r="F77" s="648" t="s">
        <v>51</v>
      </c>
      <c r="G77" s="648"/>
      <c r="H77" s="648"/>
      <c r="I77" s="648"/>
      <c r="J77" s="648"/>
      <c r="K77" s="648"/>
      <c r="L77" s="648"/>
      <c r="M77" s="648"/>
      <c r="N77" s="648"/>
      <c r="O77" s="18"/>
      <c r="P77" s="33"/>
      <c r="Q77" s="36"/>
    </row>
    <row r="78" spans="1:41" s="34" customFormat="1" ht="30" customHeight="1" x14ac:dyDescent="0.3">
      <c r="A78" s="9"/>
      <c r="B78" s="95"/>
      <c r="C78" s="17" t="s">
        <v>52</v>
      </c>
      <c r="D78" s="108"/>
      <c r="E78" s="108"/>
      <c r="F78" s="28"/>
      <c r="G78" s="28"/>
      <c r="H78" s="28"/>
      <c r="I78" s="28"/>
      <c r="J78" s="28"/>
      <c r="K78" s="28"/>
      <c r="L78" s="28"/>
      <c r="M78" s="28"/>
      <c r="N78" s="28"/>
      <c r="O78" s="28"/>
      <c r="P78" s="29"/>
      <c r="Q78" s="37"/>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row>
    <row r="79" spans="1:41" ht="31.95" customHeight="1" x14ac:dyDescent="0.3">
      <c r="A79" s="1"/>
      <c r="B79" s="19"/>
      <c r="C79" s="110"/>
      <c r="D79" s="649" t="s">
        <v>53</v>
      </c>
      <c r="E79" s="649"/>
      <c r="F79" s="648" t="s">
        <v>54</v>
      </c>
      <c r="G79" s="648"/>
      <c r="H79" s="648"/>
      <c r="I79" s="648"/>
      <c r="J79" s="648"/>
      <c r="K79" s="648"/>
      <c r="L79" s="648"/>
      <c r="M79" s="648"/>
      <c r="N79" s="648"/>
      <c r="O79" s="18"/>
      <c r="P79" s="33"/>
      <c r="Q79" s="36"/>
    </row>
    <row r="80" spans="1:41" ht="7.2" customHeight="1" x14ac:dyDescent="0.3">
      <c r="A80" s="1"/>
      <c r="B80" s="19"/>
      <c r="C80" s="110"/>
      <c r="D80" s="110"/>
      <c r="E80" s="110"/>
      <c r="F80" s="110"/>
      <c r="G80" s="18"/>
      <c r="H80" s="18"/>
      <c r="I80" s="18"/>
      <c r="J80" s="18"/>
      <c r="K80" s="18"/>
      <c r="L80" s="18"/>
      <c r="M80" s="18"/>
      <c r="N80" s="18"/>
      <c r="O80" s="18"/>
      <c r="P80" s="33"/>
      <c r="Q80" s="36"/>
    </row>
    <row r="81" spans="1:17" ht="31.95" customHeight="1" x14ac:dyDescent="0.3">
      <c r="A81" s="1"/>
      <c r="B81" s="19"/>
      <c r="C81" s="110"/>
      <c r="D81" s="647" t="s">
        <v>55</v>
      </c>
      <c r="E81" s="647"/>
      <c r="F81" s="648" t="s">
        <v>56</v>
      </c>
      <c r="G81" s="648"/>
      <c r="H81" s="648"/>
      <c r="I81" s="648"/>
      <c r="J81" s="648"/>
      <c r="K81" s="648"/>
      <c r="L81" s="648"/>
      <c r="M81" s="648"/>
      <c r="N81" s="648"/>
      <c r="O81" s="18"/>
      <c r="P81" s="33"/>
      <c r="Q81" s="36"/>
    </row>
    <row r="82" spans="1:17" x14ac:dyDescent="0.3">
      <c r="A82" s="1"/>
      <c r="B82" s="25"/>
      <c r="C82" s="26"/>
      <c r="D82" s="14"/>
      <c r="E82" s="14"/>
      <c r="F82" s="14"/>
      <c r="G82" s="14"/>
      <c r="H82" s="14"/>
      <c r="I82" s="14"/>
      <c r="J82" s="14"/>
      <c r="K82" s="14"/>
      <c r="L82" s="14"/>
      <c r="M82" s="14"/>
      <c r="N82" s="14"/>
      <c r="O82" s="14"/>
      <c r="P82" s="15"/>
      <c r="Q82" s="36"/>
    </row>
    <row r="83" spans="1:17" ht="19.95" customHeight="1" x14ac:dyDescent="0.3">
      <c r="A83" s="1"/>
      <c r="B83" s="2"/>
      <c r="C83" s="2"/>
      <c r="D83" s="1"/>
      <c r="E83" s="1"/>
      <c r="F83" s="1"/>
      <c r="G83" s="1"/>
      <c r="H83" s="1"/>
      <c r="I83" s="1"/>
      <c r="J83" s="1"/>
      <c r="K83" s="1"/>
      <c r="L83" s="1"/>
      <c r="M83" s="1"/>
      <c r="N83" s="1"/>
      <c r="O83" s="1"/>
      <c r="P83" s="1"/>
      <c r="Q83" s="36"/>
    </row>
    <row r="84" spans="1:17" ht="25.2" customHeight="1" x14ac:dyDescent="0.3">
      <c r="A84" s="9"/>
      <c r="B84" s="620" t="s">
        <v>57</v>
      </c>
      <c r="C84" s="621"/>
      <c r="D84" s="621"/>
      <c r="E84" s="621"/>
      <c r="F84" s="621"/>
      <c r="G84" s="621"/>
      <c r="H84" s="621"/>
      <c r="I84" s="621"/>
      <c r="J84" s="621"/>
      <c r="K84" s="621"/>
      <c r="L84" s="621"/>
      <c r="M84" s="621"/>
      <c r="N84" s="621"/>
      <c r="O84" s="621"/>
      <c r="P84" s="622"/>
      <c r="Q84" s="36"/>
    </row>
    <row r="85" spans="1:17" ht="10.199999999999999" customHeight="1" x14ac:dyDescent="0.3">
      <c r="A85" s="9"/>
      <c r="B85" s="92"/>
      <c r="C85" s="93"/>
      <c r="D85" s="93"/>
      <c r="E85" s="93"/>
      <c r="F85" s="93"/>
      <c r="G85" s="93"/>
      <c r="H85" s="93"/>
      <c r="I85" s="93"/>
      <c r="J85" s="93"/>
      <c r="K85" s="93"/>
      <c r="L85" s="93"/>
      <c r="M85" s="93"/>
      <c r="N85" s="93"/>
      <c r="O85" s="93"/>
      <c r="P85" s="94"/>
      <c r="Q85" s="36"/>
    </row>
    <row r="86" spans="1:17" ht="19.95" customHeight="1" x14ac:dyDescent="0.3">
      <c r="A86" s="1"/>
      <c r="B86" s="673" t="s">
        <v>58</v>
      </c>
      <c r="C86" s="674"/>
      <c r="D86" s="674"/>
      <c r="E86" s="674"/>
      <c r="F86" s="674"/>
      <c r="G86" s="674"/>
      <c r="H86" s="674"/>
      <c r="I86" s="674"/>
      <c r="J86" s="674"/>
      <c r="K86" s="674"/>
      <c r="L86" s="674"/>
      <c r="M86" s="674"/>
      <c r="N86" s="674"/>
      <c r="O86" s="674"/>
      <c r="P86" s="675"/>
      <c r="Q86" s="36"/>
    </row>
    <row r="87" spans="1:17" ht="19.95" customHeight="1" x14ac:dyDescent="0.3">
      <c r="A87" s="9"/>
      <c r="B87" s="673"/>
      <c r="C87" s="674"/>
      <c r="D87" s="674"/>
      <c r="E87" s="674"/>
      <c r="F87" s="674"/>
      <c r="G87" s="674"/>
      <c r="H87" s="674"/>
      <c r="I87" s="674"/>
      <c r="J87" s="674"/>
      <c r="K87" s="674"/>
      <c r="L87" s="674"/>
      <c r="M87" s="674"/>
      <c r="N87" s="674"/>
      <c r="O87" s="674"/>
      <c r="P87" s="675"/>
      <c r="Q87" s="36"/>
    </row>
    <row r="88" spans="1:17" ht="19.95" customHeight="1" x14ac:dyDescent="0.3">
      <c r="A88" s="1"/>
      <c r="B88" s="686" t="s">
        <v>59</v>
      </c>
      <c r="C88" s="687"/>
      <c r="D88" s="687"/>
      <c r="E88" s="687"/>
      <c r="F88" s="687"/>
      <c r="G88" s="687"/>
      <c r="H88" s="687"/>
      <c r="I88" s="687"/>
      <c r="J88" s="687"/>
      <c r="K88" s="687"/>
      <c r="L88" s="687"/>
      <c r="M88" s="687"/>
      <c r="N88" s="687"/>
      <c r="O88" s="687"/>
      <c r="P88" s="688"/>
      <c r="Q88" s="36"/>
    </row>
    <row r="89" spans="1:17" ht="10.199999999999999" customHeight="1" x14ac:dyDescent="0.3">
      <c r="A89" s="1"/>
      <c r="B89" s="76"/>
      <c r="C89" s="26"/>
      <c r="D89" s="689"/>
      <c r="E89" s="689"/>
      <c r="F89" s="689"/>
      <c r="G89" s="689"/>
      <c r="H89" s="689"/>
      <c r="I89" s="689"/>
      <c r="J89" s="689"/>
      <c r="K89" s="689"/>
      <c r="L89" s="689"/>
      <c r="M89" s="689"/>
      <c r="N89" s="689"/>
      <c r="O89" s="689"/>
      <c r="P89" s="690"/>
      <c r="Q89" s="36"/>
    </row>
    <row r="90" spans="1:17" ht="19.95" customHeight="1" x14ac:dyDescent="0.3">
      <c r="A90" s="1"/>
      <c r="B90" s="1"/>
      <c r="C90" s="1"/>
      <c r="D90" s="1"/>
      <c r="E90" s="1"/>
      <c r="F90" s="1"/>
      <c r="G90" s="1"/>
      <c r="H90" s="1"/>
      <c r="I90" s="1"/>
      <c r="J90" s="1"/>
      <c r="K90" s="1"/>
      <c r="L90" s="1"/>
      <c r="M90" s="1"/>
      <c r="N90" s="1"/>
      <c r="O90" s="1"/>
      <c r="P90" s="1"/>
      <c r="Q90" s="36"/>
    </row>
    <row r="91" spans="1:17" ht="25.2" customHeight="1" x14ac:dyDescent="0.3">
      <c r="A91" s="9"/>
      <c r="B91" s="620" t="s">
        <v>60</v>
      </c>
      <c r="C91" s="621"/>
      <c r="D91" s="621"/>
      <c r="E91" s="621"/>
      <c r="F91" s="621"/>
      <c r="G91" s="621"/>
      <c r="H91" s="621"/>
      <c r="I91" s="621"/>
      <c r="J91" s="621"/>
      <c r="K91" s="621"/>
      <c r="L91" s="621"/>
      <c r="M91" s="621"/>
      <c r="N91" s="621"/>
      <c r="O91" s="621"/>
      <c r="P91" s="622"/>
      <c r="Q91" s="36"/>
    </row>
    <row r="92" spans="1:17" ht="10.199999999999999" customHeight="1" x14ac:dyDescent="0.3">
      <c r="A92" s="9"/>
      <c r="B92" s="92"/>
      <c r="C92" s="93"/>
      <c r="D92" s="93"/>
      <c r="E92" s="93"/>
      <c r="F92" s="93"/>
      <c r="G92" s="93"/>
      <c r="H92" s="93"/>
      <c r="I92" s="93"/>
      <c r="J92" s="93"/>
      <c r="K92" s="93"/>
      <c r="L92" s="93"/>
      <c r="M92" s="93"/>
      <c r="N92" s="93"/>
      <c r="O92" s="93"/>
      <c r="P92" s="75"/>
      <c r="Q92" s="36"/>
    </row>
    <row r="93" spans="1:17" ht="19.95" customHeight="1" x14ac:dyDescent="0.3">
      <c r="A93" s="1"/>
      <c r="B93" s="666" t="s">
        <v>61</v>
      </c>
      <c r="C93" s="667"/>
      <c r="D93" s="667"/>
      <c r="E93" s="667"/>
      <c r="F93" s="667"/>
      <c r="G93" s="667"/>
      <c r="H93" s="91"/>
      <c r="I93" s="93"/>
      <c r="J93" s="93"/>
      <c r="K93" s="93"/>
      <c r="L93" s="93"/>
      <c r="M93" s="93"/>
      <c r="N93" s="93"/>
      <c r="O93" s="93"/>
      <c r="P93" s="75"/>
      <c r="Q93" s="36"/>
    </row>
    <row r="94" spans="1:17" ht="19.95" customHeight="1" x14ac:dyDescent="0.3">
      <c r="A94" s="9"/>
      <c r="B94" s="678" t="s">
        <v>62</v>
      </c>
      <c r="C94" s="679"/>
      <c r="D94" s="679"/>
      <c r="E94" s="679"/>
      <c r="F94" s="679"/>
      <c r="G94" s="679"/>
      <c r="H94" s="679"/>
      <c r="I94" s="93"/>
      <c r="J94" s="93"/>
      <c r="K94" s="93"/>
      <c r="L94" s="93"/>
      <c r="M94" s="93"/>
      <c r="N94" s="93"/>
      <c r="O94" s="93"/>
      <c r="P94" s="75"/>
      <c r="Q94" s="36"/>
    </row>
    <row r="95" spans="1:17" ht="19.95" customHeight="1" x14ac:dyDescent="0.3">
      <c r="A95" s="1"/>
      <c r="B95" s="680" t="s">
        <v>63</v>
      </c>
      <c r="C95" s="681"/>
      <c r="D95" s="681"/>
      <c r="E95" s="508"/>
      <c r="F95" s="508"/>
      <c r="G95" s="508"/>
      <c r="H95" s="508"/>
      <c r="I95" s="74"/>
      <c r="J95" s="74"/>
      <c r="K95" s="74"/>
      <c r="L95" s="74"/>
      <c r="M95" s="74"/>
      <c r="N95" s="74"/>
      <c r="O95" s="74"/>
      <c r="P95" s="75"/>
      <c r="Q95" s="36"/>
    </row>
    <row r="96" spans="1:17" ht="19.95" customHeight="1" x14ac:dyDescent="0.3">
      <c r="A96" s="1"/>
      <c r="B96" s="676" t="s">
        <v>64</v>
      </c>
      <c r="C96" s="677"/>
      <c r="D96" s="677"/>
      <c r="E96" s="677"/>
      <c r="F96" s="677"/>
      <c r="G96" s="677"/>
      <c r="H96" s="509"/>
      <c r="I96" s="16"/>
      <c r="J96" s="16"/>
      <c r="K96" s="16"/>
      <c r="L96" s="16"/>
      <c r="M96" s="16"/>
      <c r="N96" s="16"/>
      <c r="O96" s="16"/>
      <c r="P96" s="75"/>
      <c r="Q96" s="36"/>
    </row>
    <row r="97" spans="1:17" ht="19.95" customHeight="1" x14ac:dyDescent="0.3">
      <c r="A97" s="1"/>
      <c r="B97" s="676" t="s">
        <v>65</v>
      </c>
      <c r="C97" s="677"/>
      <c r="D97" s="677"/>
      <c r="E97" s="677"/>
      <c r="F97" s="677"/>
      <c r="G97" s="677"/>
      <c r="H97" s="509"/>
      <c r="I97" s="16"/>
      <c r="J97" s="16"/>
      <c r="K97" s="16"/>
      <c r="L97" s="16"/>
      <c r="M97" s="16"/>
      <c r="N97" s="16"/>
      <c r="O97" s="16"/>
      <c r="P97" s="75"/>
      <c r="Q97" s="36"/>
    </row>
    <row r="98" spans="1:17" ht="19.95" customHeight="1" x14ac:dyDescent="0.3">
      <c r="A98" s="1"/>
      <c r="B98" s="680" t="s">
        <v>66</v>
      </c>
      <c r="C98" s="681"/>
      <c r="D98" s="681"/>
      <c r="E98" s="509"/>
      <c r="F98" s="509"/>
      <c r="G98" s="509"/>
      <c r="H98" s="509"/>
      <c r="I98" s="16"/>
      <c r="J98" s="16"/>
      <c r="K98" s="16"/>
      <c r="L98" s="16"/>
      <c r="M98" s="16"/>
      <c r="N98" s="16"/>
      <c r="O98" s="16"/>
      <c r="P98" s="75"/>
      <c r="Q98" s="36"/>
    </row>
    <row r="99" spans="1:17" ht="19.95" customHeight="1" x14ac:dyDescent="0.3">
      <c r="A99" s="1"/>
      <c r="B99" s="676" t="s">
        <v>67</v>
      </c>
      <c r="C99" s="677"/>
      <c r="D99" s="677"/>
      <c r="E99" s="677"/>
      <c r="F99" s="677"/>
      <c r="G99" s="509"/>
      <c r="H99" s="509"/>
      <c r="I99" s="16"/>
      <c r="J99" s="16"/>
      <c r="K99" s="16"/>
      <c r="L99" s="16"/>
      <c r="M99" s="16"/>
      <c r="N99" s="16"/>
      <c r="O99" s="16"/>
      <c r="P99" s="75"/>
      <c r="Q99" s="36"/>
    </row>
    <row r="100" spans="1:17" ht="19.95" customHeight="1" x14ac:dyDescent="0.3">
      <c r="A100" s="1"/>
      <c r="B100" s="676" t="s">
        <v>68</v>
      </c>
      <c r="C100" s="677"/>
      <c r="D100" s="677"/>
      <c r="E100" s="677"/>
      <c r="F100" s="677"/>
      <c r="G100" s="677"/>
      <c r="H100" s="677"/>
      <c r="I100" s="16"/>
      <c r="J100" s="16"/>
      <c r="K100" s="16"/>
      <c r="L100" s="16"/>
      <c r="M100" s="16"/>
      <c r="N100" s="16"/>
      <c r="O100" s="16"/>
      <c r="P100" s="75"/>
      <c r="Q100" s="36"/>
    </row>
    <row r="101" spans="1:17" ht="19.95" customHeight="1" x14ac:dyDescent="0.3">
      <c r="A101" s="1"/>
      <c r="B101" s="676" t="s">
        <v>69</v>
      </c>
      <c r="C101" s="677"/>
      <c r="D101" s="677"/>
      <c r="E101" s="677"/>
      <c r="F101" s="677"/>
      <c r="G101" s="677"/>
      <c r="H101" s="509"/>
      <c r="I101" s="16"/>
      <c r="J101" s="16"/>
      <c r="K101" s="16"/>
      <c r="L101" s="16"/>
      <c r="M101" s="16"/>
      <c r="N101" s="16"/>
      <c r="O101" s="16"/>
      <c r="P101" s="75"/>
      <c r="Q101" s="36"/>
    </row>
    <row r="102" spans="1:17" ht="19.95" customHeight="1" x14ac:dyDescent="0.3">
      <c r="A102" s="1"/>
      <c r="B102" s="676" t="s">
        <v>70</v>
      </c>
      <c r="C102" s="677"/>
      <c r="D102" s="677"/>
      <c r="E102" s="677"/>
      <c r="F102" s="677"/>
      <c r="G102" s="677"/>
      <c r="H102" s="509"/>
      <c r="I102" s="16"/>
      <c r="J102" s="16"/>
      <c r="K102" s="16"/>
      <c r="L102" s="16"/>
      <c r="M102" s="16"/>
      <c r="N102" s="16"/>
      <c r="O102" s="16"/>
      <c r="P102" s="75"/>
      <c r="Q102" s="36"/>
    </row>
    <row r="103" spans="1:17" ht="19.95" customHeight="1" x14ac:dyDescent="0.3">
      <c r="A103" s="1"/>
      <c r="B103" s="676" t="s">
        <v>71</v>
      </c>
      <c r="C103" s="677"/>
      <c r="D103" s="677"/>
      <c r="E103" s="677"/>
      <c r="F103" s="677"/>
      <c r="G103" s="677"/>
      <c r="H103" s="677"/>
      <c r="I103" s="16"/>
      <c r="J103" s="16"/>
      <c r="K103" s="16"/>
      <c r="L103" s="16"/>
      <c r="M103" s="16"/>
      <c r="N103" s="16"/>
      <c r="O103" s="16"/>
      <c r="P103" s="75"/>
      <c r="Q103" s="36"/>
    </row>
    <row r="104" spans="1:17" ht="10.199999999999999" customHeight="1" x14ac:dyDescent="0.3">
      <c r="A104" s="1"/>
      <c r="B104" s="76"/>
      <c r="C104" s="26"/>
      <c r="D104" s="14"/>
      <c r="E104" s="14"/>
      <c r="F104" s="14"/>
      <c r="G104" s="14"/>
      <c r="H104" s="14"/>
      <c r="I104" s="14"/>
      <c r="J104" s="14"/>
      <c r="K104" s="14"/>
      <c r="L104" s="14"/>
      <c r="M104" s="14"/>
      <c r="N104" s="14"/>
      <c r="O104" s="14"/>
      <c r="P104" s="78"/>
      <c r="Q104" s="36"/>
    </row>
    <row r="105" spans="1:17" ht="19.95" customHeight="1" x14ac:dyDescent="0.3">
      <c r="A105" s="1"/>
      <c r="B105" s="2"/>
      <c r="C105" s="2"/>
      <c r="D105" s="1"/>
      <c r="E105" s="1"/>
      <c r="F105" s="1"/>
      <c r="G105" s="1"/>
      <c r="H105" s="1"/>
      <c r="I105" s="1"/>
      <c r="J105" s="1"/>
      <c r="K105" s="1"/>
      <c r="L105" s="1"/>
      <c r="M105" s="1"/>
      <c r="N105" s="1"/>
      <c r="O105" s="1"/>
      <c r="P105" s="36"/>
      <c r="Q105" s="36"/>
    </row>
    <row r="106" spans="1:17" ht="25.2" customHeight="1" x14ac:dyDescent="0.3">
      <c r="A106" s="9"/>
      <c r="B106" s="620" t="s">
        <v>72</v>
      </c>
      <c r="C106" s="621"/>
      <c r="D106" s="621"/>
      <c r="E106" s="621"/>
      <c r="F106" s="621"/>
      <c r="G106" s="621"/>
      <c r="H106" s="621"/>
      <c r="I106" s="621"/>
      <c r="J106" s="621"/>
      <c r="K106" s="621"/>
      <c r="L106" s="621"/>
      <c r="M106" s="621"/>
      <c r="N106" s="621"/>
      <c r="O106" s="621"/>
      <c r="P106" s="622"/>
      <c r="Q106" s="36"/>
    </row>
    <row r="107" spans="1:17" ht="10.199999999999999" customHeight="1" x14ac:dyDescent="0.3">
      <c r="A107" s="1"/>
      <c r="B107" s="19"/>
      <c r="C107" s="20"/>
      <c r="D107" s="16"/>
      <c r="E107" s="16"/>
      <c r="F107" s="16"/>
      <c r="G107" s="16"/>
      <c r="H107" s="16"/>
      <c r="I107" s="16"/>
      <c r="J107" s="16"/>
      <c r="K107" s="16"/>
      <c r="L107" s="16"/>
      <c r="M107" s="16"/>
      <c r="N107" s="16"/>
      <c r="O107" s="16"/>
      <c r="P107" s="75"/>
      <c r="Q107" s="36"/>
    </row>
    <row r="108" spans="1:17" ht="19.95" customHeight="1" x14ac:dyDescent="0.3">
      <c r="A108" s="9"/>
      <c r="B108" s="682" t="s">
        <v>73</v>
      </c>
      <c r="C108" s="683"/>
      <c r="D108" s="683"/>
      <c r="E108" s="683"/>
      <c r="F108" s="683"/>
      <c r="G108" s="510"/>
      <c r="H108" s="510"/>
      <c r="I108" s="510"/>
      <c r="J108" s="510"/>
      <c r="K108" s="510"/>
      <c r="L108" s="510"/>
      <c r="M108" s="510"/>
      <c r="N108" s="510"/>
      <c r="O108" s="510"/>
      <c r="P108" s="75"/>
      <c r="Q108" s="36"/>
    </row>
    <row r="109" spans="1:17" ht="19.95" customHeight="1" x14ac:dyDescent="0.3">
      <c r="A109" s="1"/>
      <c r="B109" s="682" t="s">
        <v>74</v>
      </c>
      <c r="C109" s="683"/>
      <c r="D109" s="683"/>
      <c r="E109" s="683"/>
      <c r="F109" s="512"/>
      <c r="G109" s="512"/>
      <c r="H109" s="512"/>
      <c r="I109" s="512"/>
      <c r="J109" s="512"/>
      <c r="K109" s="512"/>
      <c r="L109" s="512"/>
      <c r="M109" s="512"/>
      <c r="N109" s="512"/>
      <c r="O109" s="511"/>
      <c r="P109" s="75"/>
      <c r="Q109" s="36"/>
    </row>
    <row r="110" spans="1:17" ht="19.95" customHeight="1" x14ac:dyDescent="0.3">
      <c r="A110" s="1"/>
      <c r="B110" s="682" t="s">
        <v>75</v>
      </c>
      <c r="C110" s="683"/>
      <c r="D110" s="683"/>
      <c r="E110" s="683"/>
      <c r="F110" s="683"/>
      <c r="G110" s="683"/>
      <c r="H110" s="683"/>
      <c r="I110" s="683"/>
      <c r="J110" s="683"/>
      <c r="K110" s="683"/>
      <c r="L110" s="683"/>
      <c r="M110" s="683"/>
      <c r="N110" s="683"/>
      <c r="O110" s="28"/>
      <c r="P110" s="75"/>
      <c r="Q110" s="36"/>
    </row>
    <row r="111" spans="1:17" ht="19.95" customHeight="1" x14ac:dyDescent="0.3">
      <c r="A111" s="1"/>
      <c r="B111" s="682" t="s">
        <v>76</v>
      </c>
      <c r="C111" s="683"/>
      <c r="D111" s="683"/>
      <c r="E111" s="683"/>
      <c r="F111" s="505"/>
      <c r="G111" s="505"/>
      <c r="H111" s="505"/>
      <c r="I111" s="505"/>
      <c r="J111" s="505"/>
      <c r="K111" s="505"/>
      <c r="L111" s="505"/>
      <c r="M111" s="505"/>
      <c r="N111" s="505"/>
      <c r="O111" s="28"/>
      <c r="P111" s="75"/>
      <c r="Q111" s="36"/>
    </row>
    <row r="112" spans="1:17" ht="19.95" customHeight="1" x14ac:dyDescent="0.3">
      <c r="A112" s="1"/>
      <c r="B112" s="682" t="s">
        <v>77</v>
      </c>
      <c r="C112" s="683"/>
      <c r="D112" s="683"/>
      <c r="E112" s="683"/>
      <c r="F112" s="683"/>
      <c r="G112" s="683"/>
      <c r="H112" s="683"/>
      <c r="I112" s="505"/>
      <c r="J112" s="505"/>
      <c r="K112" s="505"/>
      <c r="L112" s="505"/>
      <c r="M112" s="505"/>
      <c r="N112" s="505"/>
      <c r="O112" s="28"/>
      <c r="P112" s="75"/>
      <c r="Q112" s="36"/>
    </row>
    <row r="113" spans="1:17" ht="19.95" customHeight="1" x14ac:dyDescent="0.3">
      <c r="A113" s="1"/>
      <c r="B113" s="682" t="s">
        <v>78</v>
      </c>
      <c r="C113" s="683"/>
      <c r="D113" s="683"/>
      <c r="E113" s="683"/>
      <c r="F113" s="683"/>
      <c r="G113" s="683"/>
      <c r="H113" s="683"/>
      <c r="I113" s="683"/>
      <c r="J113" s="683"/>
      <c r="K113" s="683"/>
      <c r="L113" s="505"/>
      <c r="M113" s="505"/>
      <c r="N113" s="505"/>
      <c r="O113" s="28"/>
      <c r="P113" s="75"/>
      <c r="Q113" s="36"/>
    </row>
    <row r="114" spans="1:17" ht="19.95" customHeight="1" x14ac:dyDescent="0.3">
      <c r="A114" s="1"/>
      <c r="B114" s="682" t="s">
        <v>79</v>
      </c>
      <c r="C114" s="683"/>
      <c r="D114" s="683"/>
      <c r="E114" s="683"/>
      <c r="F114" s="683"/>
      <c r="G114" s="683"/>
      <c r="H114" s="505"/>
      <c r="I114" s="505"/>
      <c r="J114" s="505"/>
      <c r="K114" s="505"/>
      <c r="L114" s="505"/>
      <c r="M114" s="505"/>
      <c r="N114" s="505"/>
      <c r="O114" s="28"/>
      <c r="P114" s="75"/>
      <c r="Q114" s="36"/>
    </row>
    <row r="115" spans="1:17" ht="19.95" customHeight="1" x14ac:dyDescent="0.3">
      <c r="A115" s="1"/>
      <c r="B115" s="682" t="s">
        <v>80</v>
      </c>
      <c r="C115" s="683"/>
      <c r="D115" s="683"/>
      <c r="E115" s="683"/>
      <c r="F115" s="505"/>
      <c r="G115" s="505"/>
      <c r="H115" s="505"/>
      <c r="I115" s="505"/>
      <c r="J115" s="505"/>
      <c r="K115" s="505"/>
      <c r="L115" s="505"/>
      <c r="M115" s="505"/>
      <c r="N115" s="505"/>
      <c r="O115" s="28"/>
      <c r="P115" s="75"/>
      <c r="Q115" s="36"/>
    </row>
    <row r="116" spans="1:17" ht="19.95" customHeight="1" x14ac:dyDescent="0.3">
      <c r="A116" s="1"/>
      <c r="B116" s="682" t="s">
        <v>81</v>
      </c>
      <c r="C116" s="683"/>
      <c r="D116" s="683"/>
      <c r="E116" s="683"/>
      <c r="F116" s="683"/>
      <c r="G116" s="505"/>
      <c r="H116" s="505"/>
      <c r="I116" s="505"/>
      <c r="J116" s="505"/>
      <c r="K116" s="505"/>
      <c r="L116" s="505"/>
      <c r="M116" s="505"/>
      <c r="N116" s="505"/>
      <c r="O116" s="28"/>
      <c r="P116" s="75"/>
      <c r="Q116" s="36"/>
    </row>
    <row r="117" spans="1:17" ht="19.95" customHeight="1" x14ac:dyDescent="0.3">
      <c r="A117" s="1"/>
      <c r="B117" s="682" t="s">
        <v>82</v>
      </c>
      <c r="C117" s="683"/>
      <c r="D117" s="683"/>
      <c r="E117" s="505"/>
      <c r="F117" s="505"/>
      <c r="G117" s="505"/>
      <c r="H117" s="505"/>
      <c r="I117" s="505"/>
      <c r="J117" s="505"/>
      <c r="K117" s="505"/>
      <c r="L117" s="505"/>
      <c r="M117" s="505"/>
      <c r="N117" s="505"/>
      <c r="O117" s="28"/>
      <c r="P117" s="75"/>
      <c r="Q117" s="36"/>
    </row>
    <row r="118" spans="1:17" ht="19.95" customHeight="1" x14ac:dyDescent="0.3">
      <c r="A118" s="1"/>
      <c r="B118" s="682" t="s">
        <v>83</v>
      </c>
      <c r="C118" s="683"/>
      <c r="D118" s="683"/>
      <c r="E118" s="505"/>
      <c r="F118" s="505"/>
      <c r="G118" s="505"/>
      <c r="H118" s="505"/>
      <c r="I118" s="505"/>
      <c r="J118" s="505"/>
      <c r="K118" s="505"/>
      <c r="L118" s="505"/>
      <c r="M118" s="505"/>
      <c r="N118" s="505"/>
      <c r="O118" s="28"/>
      <c r="P118" s="75"/>
      <c r="Q118" s="36"/>
    </row>
    <row r="119" spans="1:17" ht="19.95" customHeight="1" x14ac:dyDescent="0.3">
      <c r="A119" s="1"/>
      <c r="B119" s="682" t="s">
        <v>84</v>
      </c>
      <c r="C119" s="683"/>
      <c r="D119" s="683"/>
      <c r="E119" s="505"/>
      <c r="F119" s="505"/>
      <c r="G119" s="505"/>
      <c r="H119" s="505"/>
      <c r="I119" s="505"/>
      <c r="J119" s="505"/>
      <c r="K119" s="505"/>
      <c r="L119" s="505"/>
      <c r="M119" s="505"/>
      <c r="N119" s="505"/>
      <c r="O119" s="28"/>
      <c r="P119" s="75"/>
      <c r="Q119" s="36"/>
    </row>
    <row r="120" spans="1:17" ht="19.95" customHeight="1" x14ac:dyDescent="0.3">
      <c r="A120" s="1"/>
      <c r="B120" s="682" t="s">
        <v>85</v>
      </c>
      <c r="C120" s="683"/>
      <c r="D120" s="683"/>
      <c r="E120" s="683"/>
      <c r="F120" s="683"/>
      <c r="G120" s="683"/>
      <c r="H120" s="683"/>
      <c r="I120" s="683"/>
      <c r="J120" s="683"/>
      <c r="K120" s="505"/>
      <c r="L120" s="505"/>
      <c r="M120" s="505"/>
      <c r="N120" s="505"/>
      <c r="O120" s="28"/>
      <c r="P120" s="75"/>
      <c r="Q120" s="36"/>
    </row>
    <row r="121" spans="1:17" ht="19.95" customHeight="1" x14ac:dyDescent="0.3">
      <c r="A121" s="1"/>
      <c r="B121" s="682" t="s">
        <v>86</v>
      </c>
      <c r="C121" s="683"/>
      <c r="D121" s="683"/>
      <c r="E121" s="683"/>
      <c r="F121" s="505"/>
      <c r="G121" s="505"/>
      <c r="H121" s="505"/>
      <c r="I121" s="505"/>
      <c r="J121" s="505"/>
      <c r="K121" s="505"/>
      <c r="L121" s="505"/>
      <c r="M121" s="505"/>
      <c r="N121" s="505"/>
      <c r="O121" s="28"/>
      <c r="P121" s="75"/>
      <c r="Q121" s="36"/>
    </row>
    <row r="122" spans="1:17" ht="19.95" customHeight="1" x14ac:dyDescent="0.3">
      <c r="A122" s="1"/>
      <c r="B122" s="682" t="s">
        <v>87</v>
      </c>
      <c r="C122" s="683"/>
      <c r="D122" s="683"/>
      <c r="E122" s="505"/>
      <c r="F122" s="505"/>
      <c r="G122" s="505"/>
      <c r="H122" s="505"/>
      <c r="I122" s="505"/>
      <c r="J122" s="505"/>
      <c r="K122" s="505"/>
      <c r="L122" s="505"/>
      <c r="M122" s="505"/>
      <c r="N122" s="505"/>
      <c r="O122" s="28"/>
      <c r="P122" s="75"/>
      <c r="Q122" s="36"/>
    </row>
    <row r="123" spans="1:17" ht="19.95" customHeight="1" x14ac:dyDescent="0.3">
      <c r="A123" s="1"/>
      <c r="B123" s="682" t="s">
        <v>88</v>
      </c>
      <c r="C123" s="683"/>
      <c r="D123" s="683"/>
      <c r="E123" s="505"/>
      <c r="F123" s="505"/>
      <c r="G123" s="505"/>
      <c r="H123" s="505"/>
      <c r="I123" s="505"/>
      <c r="J123" s="505"/>
      <c r="K123" s="505"/>
      <c r="L123" s="505"/>
      <c r="M123" s="505"/>
      <c r="N123" s="505"/>
      <c r="O123" s="28"/>
      <c r="P123" s="75"/>
      <c r="Q123" s="36"/>
    </row>
    <row r="124" spans="1:17" ht="19.95" customHeight="1" x14ac:dyDescent="0.3">
      <c r="A124" s="1"/>
      <c r="B124" s="684" t="s">
        <v>89</v>
      </c>
      <c r="C124" s="685"/>
      <c r="D124" s="685"/>
      <c r="E124" s="685"/>
      <c r="F124" s="685"/>
      <c r="G124" s="505"/>
      <c r="H124" s="505"/>
      <c r="I124" s="505"/>
      <c r="J124" s="505"/>
      <c r="K124" s="505"/>
      <c r="L124" s="505"/>
      <c r="M124" s="505"/>
      <c r="N124" s="505"/>
      <c r="O124" s="28"/>
      <c r="P124" s="75"/>
      <c r="Q124" s="36"/>
    </row>
    <row r="125" spans="1:17" ht="19.95" customHeight="1" x14ac:dyDescent="0.3">
      <c r="A125" s="1"/>
      <c r="B125" s="589" t="s">
        <v>90</v>
      </c>
      <c r="C125" s="590"/>
      <c r="D125" s="590"/>
      <c r="E125" s="590"/>
      <c r="F125" s="590"/>
      <c r="G125" s="32"/>
      <c r="H125" s="32"/>
      <c r="I125" s="32"/>
      <c r="J125" s="32"/>
      <c r="K125" s="32"/>
      <c r="L125" s="32"/>
      <c r="M125" s="32"/>
      <c r="N125" s="32"/>
      <c r="O125" s="32"/>
      <c r="P125" s="75"/>
      <c r="Q125" s="36"/>
    </row>
    <row r="126" spans="1:17" ht="10.199999999999999" customHeight="1" x14ac:dyDescent="0.3">
      <c r="A126" s="1"/>
      <c r="B126" s="25"/>
      <c r="C126" s="26"/>
      <c r="D126" s="14"/>
      <c r="E126" s="14"/>
      <c r="F126" s="14"/>
      <c r="G126" s="14"/>
      <c r="H126" s="14"/>
      <c r="I126" s="14"/>
      <c r="J126" s="14"/>
      <c r="K126" s="14"/>
      <c r="L126" s="14"/>
      <c r="M126" s="14"/>
      <c r="N126" s="14"/>
      <c r="O126" s="14"/>
      <c r="P126" s="78"/>
      <c r="Q126" s="36"/>
    </row>
    <row r="127" spans="1:17" ht="19.95" customHeight="1" x14ac:dyDescent="0.3">
      <c r="A127" s="1"/>
      <c r="B127" s="2"/>
      <c r="C127" s="2"/>
      <c r="D127" s="1"/>
      <c r="E127" s="1"/>
      <c r="F127" s="1"/>
      <c r="G127" s="1"/>
      <c r="H127" s="1"/>
      <c r="I127" s="1"/>
      <c r="J127" s="1"/>
      <c r="K127" s="1"/>
      <c r="L127" s="1"/>
      <c r="M127" s="1"/>
      <c r="N127" s="1"/>
      <c r="O127" s="1"/>
      <c r="P127" s="36"/>
      <c r="Q127" s="36"/>
    </row>
    <row r="128" spans="1:17" ht="25.2" customHeight="1" x14ac:dyDescent="0.3">
      <c r="A128" s="9"/>
      <c r="B128" s="620" t="s">
        <v>91</v>
      </c>
      <c r="C128" s="621"/>
      <c r="D128" s="621"/>
      <c r="E128" s="621"/>
      <c r="F128" s="621"/>
      <c r="G128" s="621"/>
      <c r="H128" s="621"/>
      <c r="I128" s="621"/>
      <c r="J128" s="621"/>
      <c r="K128" s="621"/>
      <c r="L128" s="621"/>
      <c r="M128" s="621"/>
      <c r="N128" s="621"/>
      <c r="O128" s="621"/>
      <c r="P128" s="622"/>
      <c r="Q128" s="36"/>
    </row>
    <row r="129" spans="1:17" ht="10.199999999999999" customHeight="1" x14ac:dyDescent="0.3">
      <c r="A129" s="1"/>
      <c r="B129" s="19"/>
      <c r="C129" s="20"/>
      <c r="D129" s="16"/>
      <c r="E129" s="16"/>
      <c r="F129" s="16"/>
      <c r="G129" s="16"/>
      <c r="H129" s="16"/>
      <c r="I129" s="16"/>
      <c r="J129" s="16"/>
      <c r="K129" s="16"/>
      <c r="L129" s="16"/>
      <c r="M129" s="16"/>
      <c r="N129" s="16"/>
      <c r="O129" s="16"/>
      <c r="P129" s="75"/>
      <c r="Q129" s="36"/>
    </row>
    <row r="130" spans="1:17" ht="19.95" customHeight="1" x14ac:dyDescent="0.3">
      <c r="A130" s="1"/>
      <c r="B130" s="682" t="s">
        <v>74</v>
      </c>
      <c r="C130" s="683"/>
      <c r="D130" s="683"/>
      <c r="E130" s="683"/>
      <c r="F130" s="512"/>
      <c r="G130" s="512"/>
      <c r="H130" s="512"/>
      <c r="I130" s="512"/>
      <c r="J130" s="512"/>
      <c r="K130" s="512"/>
      <c r="L130" s="512"/>
      <c r="M130" s="512"/>
      <c r="N130" s="512"/>
      <c r="O130" s="511"/>
      <c r="P130" s="75"/>
      <c r="Q130" s="36"/>
    </row>
    <row r="131" spans="1:17" ht="19.95" customHeight="1" x14ac:dyDescent="0.3">
      <c r="A131" s="1"/>
      <c r="B131" s="684" t="s">
        <v>92</v>
      </c>
      <c r="C131" s="685"/>
      <c r="D131" s="685"/>
      <c r="E131" s="685"/>
      <c r="F131" s="685"/>
      <c r="G131" s="511"/>
      <c r="H131" s="511"/>
      <c r="I131" s="511"/>
      <c r="J131" s="511"/>
      <c r="K131" s="511"/>
      <c r="L131" s="511"/>
      <c r="M131" s="511"/>
      <c r="N131" s="511"/>
      <c r="O131" s="511"/>
      <c r="P131" s="75"/>
      <c r="Q131" s="36"/>
    </row>
    <row r="132" spans="1:17" ht="19.95" customHeight="1" x14ac:dyDescent="0.3">
      <c r="A132" s="1"/>
      <c r="B132" s="684" t="s">
        <v>93</v>
      </c>
      <c r="C132" s="685"/>
      <c r="D132" s="685"/>
      <c r="E132" s="685"/>
      <c r="F132" s="685"/>
      <c r="G132" s="511"/>
      <c r="H132" s="511"/>
      <c r="I132" s="511"/>
      <c r="J132" s="511"/>
      <c r="K132" s="511"/>
      <c r="L132" s="511"/>
      <c r="M132" s="511"/>
      <c r="N132" s="511"/>
      <c r="O132" s="511"/>
      <c r="P132" s="75"/>
      <c r="Q132" s="36"/>
    </row>
    <row r="133" spans="1:17" ht="19.95" customHeight="1" x14ac:dyDescent="0.3">
      <c r="A133" s="1"/>
      <c r="B133" s="684" t="s">
        <v>94</v>
      </c>
      <c r="C133" s="685"/>
      <c r="D133" s="685"/>
      <c r="E133" s="685"/>
      <c r="F133" s="685"/>
      <c r="G133" s="511"/>
      <c r="H133" s="511"/>
      <c r="I133" s="511"/>
      <c r="J133" s="511"/>
      <c r="K133" s="511"/>
      <c r="L133" s="511"/>
      <c r="M133" s="511"/>
      <c r="N133" s="511"/>
      <c r="O133" s="511"/>
      <c r="P133" s="75"/>
      <c r="Q133" s="36"/>
    </row>
    <row r="134" spans="1:17" ht="10.199999999999999" customHeight="1" x14ac:dyDescent="0.3">
      <c r="A134" s="1"/>
      <c r="B134" s="513"/>
      <c r="C134" s="127"/>
      <c r="D134" s="127"/>
      <c r="E134" s="127"/>
      <c r="F134" s="127"/>
      <c r="G134" s="127"/>
      <c r="H134" s="127"/>
      <c r="I134" s="127"/>
      <c r="J134" s="127"/>
      <c r="K134" s="127"/>
      <c r="L134" s="127"/>
      <c r="M134" s="127"/>
      <c r="N134" s="127"/>
      <c r="O134" s="127"/>
      <c r="P134" s="78"/>
      <c r="Q134" s="36"/>
    </row>
    <row r="135" spans="1:17" ht="19.95" customHeight="1" x14ac:dyDescent="0.3">
      <c r="A135" s="1"/>
      <c r="B135" s="2"/>
      <c r="C135" s="2"/>
      <c r="D135" s="1"/>
      <c r="E135" s="1"/>
      <c r="F135" s="1"/>
      <c r="G135" s="1"/>
      <c r="H135" s="1"/>
      <c r="I135" s="1"/>
      <c r="J135" s="1"/>
      <c r="K135" s="1"/>
      <c r="L135" s="1"/>
      <c r="M135" s="1"/>
      <c r="N135" s="1"/>
      <c r="O135" s="1"/>
      <c r="P135" s="1"/>
      <c r="Q135" s="36"/>
    </row>
    <row r="136" spans="1:17" s="74" customFormat="1" x14ac:dyDescent="0.3"/>
    <row r="137" spans="1:17" s="74" customFormat="1" x14ac:dyDescent="0.3"/>
    <row r="138" spans="1:17" s="74" customFormat="1" x14ac:dyDescent="0.3"/>
    <row r="139" spans="1:17" s="74" customFormat="1" x14ac:dyDescent="0.3"/>
    <row r="140" spans="1:17" s="74" customFormat="1" x14ac:dyDescent="0.3"/>
    <row r="141" spans="1:17" s="74" customFormat="1" x14ac:dyDescent="0.3"/>
    <row r="142" spans="1:17" s="74" customFormat="1" x14ac:dyDescent="0.3"/>
    <row r="143" spans="1:17" s="74" customFormat="1" x14ac:dyDescent="0.3"/>
    <row r="144" spans="1:17" s="74" customFormat="1" x14ac:dyDescent="0.3"/>
    <row r="145" s="74" customFormat="1" x14ac:dyDescent="0.3"/>
    <row r="146" s="74" customFormat="1" x14ac:dyDescent="0.3"/>
    <row r="147" s="74" customFormat="1" x14ac:dyDescent="0.3"/>
    <row r="148" s="74" customFormat="1" x14ac:dyDescent="0.3"/>
    <row r="149" s="74" customFormat="1" x14ac:dyDescent="0.3"/>
    <row r="150" s="74" customFormat="1" x14ac:dyDescent="0.3"/>
    <row r="151" s="74" customFormat="1" x14ac:dyDescent="0.3"/>
    <row r="152" s="74" customFormat="1" x14ac:dyDescent="0.3"/>
    <row r="153" s="74" customFormat="1" x14ac:dyDescent="0.3"/>
    <row r="154" s="74" customFormat="1" x14ac:dyDescent="0.3"/>
    <row r="155" s="74" customFormat="1" x14ac:dyDescent="0.3"/>
    <row r="156" s="74" customFormat="1" x14ac:dyDescent="0.3"/>
    <row r="157" s="74" customFormat="1" x14ac:dyDescent="0.3"/>
    <row r="158" s="74" customFormat="1" x14ac:dyDescent="0.3"/>
    <row r="159" s="74" customFormat="1" x14ac:dyDescent="0.3"/>
    <row r="160" s="74" customFormat="1" x14ac:dyDescent="0.3"/>
    <row r="161" s="74" customFormat="1" x14ac:dyDescent="0.3"/>
    <row r="162" s="74" customFormat="1" x14ac:dyDescent="0.3"/>
    <row r="163" s="74" customFormat="1" x14ac:dyDescent="0.3"/>
    <row r="164" s="74" customFormat="1" x14ac:dyDescent="0.3"/>
    <row r="165" s="74" customFormat="1" x14ac:dyDescent="0.3"/>
    <row r="166" s="74" customFormat="1" x14ac:dyDescent="0.3"/>
    <row r="167" s="74" customFormat="1" x14ac:dyDescent="0.3"/>
    <row r="168" s="74" customFormat="1" x14ac:dyDescent="0.3"/>
    <row r="169" s="74" customFormat="1" x14ac:dyDescent="0.3"/>
    <row r="170" s="74" customFormat="1" x14ac:dyDescent="0.3"/>
    <row r="171" s="74" customFormat="1" x14ac:dyDescent="0.3"/>
    <row r="172" s="74" customFormat="1" x14ac:dyDescent="0.3"/>
    <row r="173" s="74" customFormat="1" x14ac:dyDescent="0.3"/>
    <row r="174" s="74" customFormat="1" x14ac:dyDescent="0.3"/>
    <row r="175" s="74" customFormat="1" x14ac:dyDescent="0.3"/>
    <row r="176" s="74" customFormat="1" x14ac:dyDescent="0.3"/>
    <row r="177" s="74" customFormat="1" x14ac:dyDescent="0.3"/>
    <row r="178" s="74" customFormat="1" x14ac:dyDescent="0.3"/>
    <row r="179" s="74" customFormat="1" x14ac:dyDescent="0.3"/>
    <row r="180" s="74" customFormat="1" x14ac:dyDescent="0.3"/>
    <row r="181" s="74" customFormat="1" x14ac:dyDescent="0.3"/>
    <row r="182" s="74" customFormat="1" x14ac:dyDescent="0.3"/>
    <row r="183" s="74" customFormat="1" x14ac:dyDescent="0.3"/>
    <row r="184" s="74" customFormat="1" x14ac:dyDescent="0.3"/>
    <row r="185" s="74" customFormat="1" x14ac:dyDescent="0.3"/>
    <row r="186" s="74" customFormat="1" x14ac:dyDescent="0.3"/>
    <row r="187" s="74" customFormat="1" x14ac:dyDescent="0.3"/>
    <row r="188" s="74" customFormat="1" x14ac:dyDescent="0.3"/>
    <row r="189" s="74" customFormat="1" x14ac:dyDescent="0.3"/>
    <row r="190" s="74" customFormat="1" x14ac:dyDescent="0.3"/>
    <row r="191" s="74" customFormat="1" x14ac:dyDescent="0.3"/>
    <row r="192" s="74" customFormat="1" x14ac:dyDescent="0.3"/>
    <row r="193" s="74" customFormat="1" x14ac:dyDescent="0.3"/>
    <row r="194" s="74" customFormat="1" x14ac:dyDescent="0.3"/>
    <row r="195" s="74" customFormat="1" x14ac:dyDescent="0.3"/>
    <row r="196" s="74" customFormat="1" x14ac:dyDescent="0.3"/>
    <row r="197" s="74" customFormat="1" x14ac:dyDescent="0.3"/>
    <row r="198" s="74" customFormat="1" x14ac:dyDescent="0.3"/>
    <row r="199" s="74" customFormat="1" x14ac:dyDescent="0.3"/>
    <row r="200" s="74" customFormat="1" x14ac:dyDescent="0.3"/>
    <row r="201" s="74" customFormat="1" x14ac:dyDescent="0.3"/>
    <row r="202" s="74" customFormat="1" x14ac:dyDescent="0.3"/>
    <row r="203" s="74" customFormat="1" x14ac:dyDescent="0.3"/>
    <row r="204" s="74" customFormat="1" x14ac:dyDescent="0.3"/>
    <row r="205" s="74" customFormat="1" x14ac:dyDescent="0.3"/>
  </sheetData>
  <sheetProtection algorithmName="SHA-512" hashValue="yCUXpGAtr2AhcFFLGgTZPCexTBsTtPLt5bPa9ENXKEOyRWREjQXJ02qik+9uvPpdLkQPUL6Op0l1/KrvdMWJ+g==" saltValue="J6TktmFokoNHSay5klMdEQ==" spinCount="100000" sheet="1" objects="1" scenarios="1"/>
  <mergeCells count="98">
    <mergeCell ref="B130:E130"/>
    <mergeCell ref="B131:F131"/>
    <mergeCell ref="B132:F132"/>
    <mergeCell ref="B133:F133"/>
    <mergeCell ref="B88:P88"/>
    <mergeCell ref="D89:P89"/>
    <mergeCell ref="B115:E115"/>
    <mergeCell ref="B116:F116"/>
    <mergeCell ref="B108:F108"/>
    <mergeCell ref="B109:E109"/>
    <mergeCell ref="B110:N110"/>
    <mergeCell ref="B111:E111"/>
    <mergeCell ref="B99:F99"/>
    <mergeCell ref="B100:H100"/>
    <mergeCell ref="B101:G101"/>
    <mergeCell ref="B102:G102"/>
    <mergeCell ref="B106:P106"/>
    <mergeCell ref="B128:P128"/>
    <mergeCell ref="B122:D122"/>
    <mergeCell ref="B123:D123"/>
    <mergeCell ref="B124:F124"/>
    <mergeCell ref="B125:F125"/>
    <mergeCell ref="B117:D117"/>
    <mergeCell ref="B118:D118"/>
    <mergeCell ref="B119:D119"/>
    <mergeCell ref="B120:J120"/>
    <mergeCell ref="B121:E121"/>
    <mergeCell ref="B112:H112"/>
    <mergeCell ref="B113:K113"/>
    <mergeCell ref="B114:G114"/>
    <mergeCell ref="B103:H103"/>
    <mergeCell ref="B94:H94"/>
    <mergeCell ref="B95:D95"/>
    <mergeCell ref="B96:G96"/>
    <mergeCell ref="B97:G97"/>
    <mergeCell ref="B98:D98"/>
    <mergeCell ref="B93:G93"/>
    <mergeCell ref="B84:P84"/>
    <mergeCell ref="F73:P73"/>
    <mergeCell ref="D55:E55"/>
    <mergeCell ref="F55:G55"/>
    <mergeCell ref="H57:M57"/>
    <mergeCell ref="H59:L59"/>
    <mergeCell ref="H64:P64"/>
    <mergeCell ref="D67:E67"/>
    <mergeCell ref="F64:G64"/>
    <mergeCell ref="F67:P67"/>
    <mergeCell ref="D73:E73"/>
    <mergeCell ref="D59:E59"/>
    <mergeCell ref="B86:P87"/>
    <mergeCell ref="B91:P91"/>
    <mergeCell ref="D71:E71"/>
    <mergeCell ref="H53:P53"/>
    <mergeCell ref="B50:P50"/>
    <mergeCell ref="B27:P29"/>
    <mergeCell ref="D57:E57"/>
    <mergeCell ref="F57:G57"/>
    <mergeCell ref="B30:P32"/>
    <mergeCell ref="C47:K47"/>
    <mergeCell ref="C46:L46"/>
    <mergeCell ref="B41:O41"/>
    <mergeCell ref="B42:P44"/>
    <mergeCell ref="B45:P45"/>
    <mergeCell ref="H55:J55"/>
    <mergeCell ref="D53:E53"/>
    <mergeCell ref="F53:G53"/>
    <mergeCell ref="L47:O47"/>
    <mergeCell ref="F69:P69"/>
    <mergeCell ref="F71:P71"/>
    <mergeCell ref="D69:E69"/>
    <mergeCell ref="F59:G59"/>
    <mergeCell ref="D75:E75"/>
    <mergeCell ref="F75:N75"/>
    <mergeCell ref="D62:E62"/>
    <mergeCell ref="H62:P62"/>
    <mergeCell ref="F62:G62"/>
    <mergeCell ref="D81:E81"/>
    <mergeCell ref="F81:N81"/>
    <mergeCell ref="D79:E79"/>
    <mergeCell ref="F79:N79"/>
    <mergeCell ref="D77:E77"/>
    <mergeCell ref="F77:N77"/>
    <mergeCell ref="B3:P3"/>
    <mergeCell ref="B4:P4"/>
    <mergeCell ref="B5:P5"/>
    <mergeCell ref="B6:P6"/>
    <mergeCell ref="B8:P8"/>
    <mergeCell ref="B10:P11"/>
    <mergeCell ref="B37:P37"/>
    <mergeCell ref="M46:N46"/>
    <mergeCell ref="B35:P35"/>
    <mergeCell ref="B21:H21"/>
    <mergeCell ref="B15:P15"/>
    <mergeCell ref="B16:P16"/>
    <mergeCell ref="B26:H26"/>
    <mergeCell ref="B19:P19"/>
    <mergeCell ref="B22:P24"/>
    <mergeCell ref="B12:P14"/>
  </mergeCells>
  <hyperlinks>
    <hyperlink ref="M46:N46" r:id="rId1" display="gamunicipal@ceriu.qc.ca" xr:uid="{BAFF1C0E-B76E-4F96-A2FB-EF5B4BD0FA75}"/>
    <hyperlink ref="M46" r:id="rId2" xr:uid="{B2C3BA26-6690-49BB-9253-86AB7BA9E610}"/>
    <hyperlink ref="L47" r:id="rId3" xr:uid="{FE847570-067A-4565-9FF8-04BD7D81272F}"/>
  </hyperlinks>
  <printOptions horizontalCentered="1" verticalCentered="1"/>
  <pageMargins left="0" right="0" top="0.39370078740157483" bottom="0.39370078740157483" header="0.19685039370078741" footer="0.19685039370078741"/>
  <pageSetup paperSize="9" scale="83" fitToHeight="0" orientation="landscape" horizontalDpi="1200" verticalDpi="1200" r:id="rId4"/>
  <headerFooter>
    <oddHeader>&amp;C&amp;"-,Gras"&amp;14Introduction&amp;"-,Normal" - Outil d'aide à la réalisation d'un inventaire des infrastructures vertes de gestion des eaux pluviales</oddHeader>
    <oddFooter>Page &amp;P de &amp;N</oddFooter>
  </headerFooter>
  <rowBreaks count="3" manualBreakCount="3">
    <brk id="34" min="1" max="15" man="1"/>
    <brk id="65" min="1" max="15" man="1"/>
    <brk id="94" min="1" max="15" man="1"/>
  </rowBreaks>
  <colBreaks count="1" manualBreakCount="1">
    <brk id="2" min="1" max="132" man="1"/>
  </colBreaks>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8A5A-5D7F-446B-9D0A-D60119E4BFCC}">
  <sheetPr codeName="Feuil9">
    <tabColor theme="0"/>
    <pageSetUpPr autoPageBreaks="0" fitToPage="1"/>
  </sheetPr>
  <dimension ref="A1:HC414"/>
  <sheetViews>
    <sheetView zoomScaleNormal="100" workbookViewId="0"/>
  </sheetViews>
  <sheetFormatPr baseColWidth="10" defaultColWidth="11.44140625" defaultRowHeight="14.4" x14ac:dyDescent="0.3"/>
  <cols>
    <col min="1" max="2" width="5.6640625" style="74" customWidth="1"/>
    <col min="3" max="4" width="5.6640625" style="201" customWidth="1"/>
    <col min="5" max="5" width="15.33203125" style="202" customWidth="1"/>
    <col min="6" max="6" width="14.109375" style="202" customWidth="1"/>
    <col min="7" max="7" width="20" style="202" customWidth="1"/>
    <col min="8" max="8" width="13.6640625" style="202" customWidth="1"/>
    <col min="9" max="9" width="20.5546875" style="74" customWidth="1"/>
    <col min="10" max="10" width="13.6640625" style="74" customWidth="1"/>
    <col min="11" max="11" width="10.6640625" style="74" customWidth="1"/>
    <col min="12" max="12" width="16.33203125" style="74" customWidth="1"/>
    <col min="13" max="13" width="15.5546875" style="74" customWidth="1"/>
    <col min="14" max="14" width="17.6640625" style="74" customWidth="1"/>
    <col min="15" max="15" width="13.44140625" style="74" customWidth="1"/>
    <col min="16" max="16" width="10.33203125" style="74" customWidth="1"/>
    <col min="17" max="17" width="22.33203125" style="74" customWidth="1"/>
    <col min="18" max="18" width="12.6640625" style="74" customWidth="1"/>
    <col min="19" max="19" width="5.6640625" style="74" customWidth="1"/>
    <col min="20" max="16384" width="11.44140625" style="74"/>
  </cols>
  <sheetData>
    <row r="1" spans="1:211" ht="15" customHeight="1" thickBot="1" x14ac:dyDescent="0.35">
      <c r="A1" s="36"/>
      <c r="B1" s="36"/>
      <c r="C1" s="234"/>
      <c r="D1" s="234"/>
      <c r="E1" s="132"/>
      <c r="F1" s="132"/>
      <c r="G1" s="132"/>
      <c r="H1" s="132"/>
      <c r="I1" s="36"/>
      <c r="J1" s="36"/>
      <c r="K1" s="36"/>
      <c r="L1" s="36"/>
      <c r="M1" s="36"/>
      <c r="N1" s="36"/>
      <c r="O1" s="36"/>
      <c r="P1" s="36"/>
      <c r="Q1" s="36"/>
      <c r="R1" s="36"/>
      <c r="S1" s="36"/>
    </row>
    <row r="2" spans="1:211" customFormat="1" ht="12" customHeight="1" x14ac:dyDescent="0.3">
      <c r="A2" s="36"/>
      <c r="B2" s="357"/>
      <c r="C2" s="358"/>
      <c r="D2" s="358"/>
      <c r="E2" s="359"/>
      <c r="F2" s="359"/>
      <c r="G2" s="359"/>
      <c r="H2" s="359"/>
      <c r="I2" s="360"/>
      <c r="J2" s="360"/>
      <c r="K2" s="360"/>
      <c r="L2" s="360"/>
      <c r="M2" s="360"/>
      <c r="N2" s="360"/>
      <c r="O2" s="360"/>
      <c r="P2" s="360"/>
      <c r="Q2" s="360"/>
      <c r="R2" s="361"/>
      <c r="S2" s="36"/>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4"/>
      <c r="DA2" s="74"/>
      <c r="DB2" s="74"/>
      <c r="DC2" s="74"/>
      <c r="DD2" s="74"/>
      <c r="DE2" s="74"/>
      <c r="DF2" s="74"/>
      <c r="DG2" s="74"/>
      <c r="DH2" s="74"/>
      <c r="DI2" s="74"/>
      <c r="DJ2" s="74"/>
      <c r="DK2" s="74"/>
      <c r="DL2" s="74"/>
      <c r="DM2" s="74"/>
      <c r="DN2" s="74"/>
      <c r="DO2" s="74"/>
      <c r="DP2" s="74"/>
      <c r="DQ2" s="74"/>
      <c r="DR2" s="74"/>
      <c r="DS2" s="74"/>
      <c r="DT2" s="74"/>
      <c r="DU2" s="74"/>
      <c r="DV2" s="74"/>
      <c r="DW2" s="74"/>
      <c r="DX2" s="74"/>
      <c r="DY2" s="74"/>
      <c r="DZ2" s="74"/>
      <c r="EA2" s="74"/>
      <c r="EB2" s="74"/>
      <c r="EC2" s="74"/>
      <c r="ED2" s="74"/>
      <c r="EE2" s="74"/>
      <c r="EF2" s="74"/>
      <c r="EG2" s="74"/>
      <c r="EH2" s="74"/>
      <c r="EI2" s="74"/>
      <c r="EJ2" s="74"/>
      <c r="EK2" s="74"/>
      <c r="EL2" s="74"/>
      <c r="EM2" s="74"/>
      <c r="EN2" s="74"/>
      <c r="EO2" s="74"/>
      <c r="EP2" s="74"/>
      <c r="EQ2" s="74"/>
      <c r="ER2" s="74"/>
      <c r="ES2" s="74"/>
      <c r="ET2" s="74"/>
      <c r="EU2" s="74"/>
      <c r="EV2" s="74"/>
      <c r="EW2" s="74"/>
      <c r="EX2" s="74"/>
      <c r="EY2" s="74"/>
      <c r="EZ2" s="74"/>
      <c r="FA2" s="74"/>
      <c r="FB2" s="74"/>
      <c r="FC2" s="74"/>
      <c r="FD2" s="74"/>
      <c r="FE2" s="74"/>
      <c r="FF2" s="74"/>
      <c r="FG2" s="74"/>
      <c r="FH2" s="74"/>
      <c r="FI2" s="74"/>
      <c r="FJ2" s="74"/>
      <c r="FK2" s="74"/>
      <c r="FL2" s="74"/>
      <c r="FM2" s="74"/>
      <c r="FN2" s="74"/>
      <c r="FO2" s="74"/>
      <c r="FP2" s="74"/>
      <c r="FQ2" s="74"/>
      <c r="FR2" s="74"/>
      <c r="FS2" s="74"/>
      <c r="FT2" s="74"/>
      <c r="FU2" s="74"/>
      <c r="FV2" s="74"/>
      <c r="FW2" s="74"/>
      <c r="FX2" s="74"/>
      <c r="FY2" s="74"/>
      <c r="FZ2" s="74"/>
      <c r="GA2" s="74"/>
      <c r="GB2" s="74"/>
      <c r="GC2" s="74"/>
      <c r="GD2" s="74"/>
      <c r="GE2" s="74"/>
      <c r="GF2" s="74"/>
      <c r="GG2" s="74"/>
      <c r="GH2" s="74"/>
      <c r="GI2" s="74"/>
      <c r="GJ2" s="74"/>
      <c r="GK2" s="74"/>
      <c r="GL2" s="74"/>
      <c r="GM2" s="74"/>
      <c r="GN2" s="74"/>
      <c r="GO2" s="74"/>
      <c r="GP2" s="74"/>
      <c r="GQ2" s="74"/>
      <c r="GR2" s="74"/>
      <c r="GS2" s="74"/>
      <c r="GT2" s="74"/>
      <c r="GU2" s="74"/>
      <c r="GV2" s="74"/>
      <c r="GW2" s="74"/>
      <c r="GX2" s="74"/>
      <c r="GY2" s="74"/>
      <c r="GZ2" s="74"/>
      <c r="HA2" s="74"/>
      <c r="HB2" s="74"/>
      <c r="HC2" s="74"/>
    </row>
    <row r="3" spans="1:211" customFormat="1" ht="4.2" customHeight="1" x14ac:dyDescent="0.3">
      <c r="A3" s="36"/>
      <c r="B3" s="362"/>
      <c r="C3" s="201"/>
      <c r="D3" s="201"/>
      <c r="E3" s="202"/>
      <c r="F3" s="202"/>
      <c r="G3" s="202"/>
      <c r="H3" s="202"/>
      <c r="I3" s="74"/>
      <c r="J3" s="74"/>
      <c r="K3" s="74"/>
      <c r="L3" s="74"/>
      <c r="M3" s="74"/>
      <c r="N3" s="74"/>
      <c r="O3" s="74"/>
      <c r="P3" s="74"/>
      <c r="Q3" s="74"/>
      <c r="R3" s="363"/>
      <c r="S3" s="36"/>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4"/>
      <c r="DA3" s="74"/>
      <c r="DB3" s="74"/>
      <c r="DC3" s="74"/>
      <c r="DD3" s="74"/>
      <c r="DE3" s="74"/>
      <c r="DF3" s="74"/>
      <c r="DG3" s="74"/>
      <c r="DH3" s="74"/>
      <c r="DI3" s="74"/>
      <c r="DJ3" s="74"/>
      <c r="DK3" s="74"/>
      <c r="DL3" s="74"/>
      <c r="DM3" s="74"/>
      <c r="DN3" s="74"/>
      <c r="DO3" s="74"/>
      <c r="DP3" s="74"/>
      <c r="DQ3" s="74"/>
      <c r="DR3" s="74"/>
      <c r="DS3" s="74"/>
      <c r="DT3" s="74"/>
      <c r="DU3" s="74"/>
      <c r="DV3" s="74"/>
      <c r="DW3" s="74"/>
      <c r="DX3" s="74"/>
      <c r="DY3" s="74"/>
      <c r="DZ3" s="74"/>
      <c r="EA3" s="74"/>
      <c r="EB3" s="74"/>
      <c r="EC3" s="74"/>
      <c r="ED3" s="74"/>
      <c r="EE3" s="74"/>
      <c r="EF3" s="74"/>
      <c r="EG3" s="74"/>
      <c r="EH3" s="74"/>
      <c r="EI3" s="74"/>
      <c r="EJ3" s="74"/>
      <c r="EK3" s="74"/>
      <c r="EL3" s="74"/>
      <c r="EM3" s="74"/>
      <c r="EN3" s="74"/>
      <c r="EO3" s="74"/>
      <c r="EP3" s="74"/>
      <c r="EQ3" s="74"/>
      <c r="ER3" s="74"/>
      <c r="ES3" s="74"/>
      <c r="ET3" s="74"/>
      <c r="EU3" s="74"/>
      <c r="EV3" s="74"/>
      <c r="EW3" s="74"/>
      <c r="EX3" s="74"/>
      <c r="EY3" s="74"/>
      <c r="EZ3" s="74"/>
      <c r="FA3" s="74"/>
      <c r="FB3" s="74"/>
      <c r="FC3" s="74"/>
      <c r="FD3" s="74"/>
      <c r="FE3" s="74"/>
      <c r="FF3" s="74"/>
      <c r="FG3" s="74"/>
      <c r="FH3" s="74"/>
      <c r="FI3" s="74"/>
      <c r="FJ3" s="74"/>
      <c r="FK3" s="74"/>
      <c r="FL3" s="74"/>
      <c r="FM3" s="74"/>
      <c r="FN3" s="74"/>
      <c r="FO3" s="74"/>
      <c r="FP3" s="74"/>
      <c r="FQ3" s="74"/>
      <c r="FR3" s="74"/>
      <c r="FS3" s="74"/>
      <c r="FT3" s="74"/>
      <c r="FU3" s="74"/>
      <c r="FV3" s="74"/>
      <c r="FW3" s="74"/>
      <c r="FX3" s="74"/>
      <c r="FY3" s="74"/>
      <c r="FZ3" s="74"/>
      <c r="GA3" s="74"/>
      <c r="GB3" s="74"/>
      <c r="GC3" s="74"/>
      <c r="GD3" s="74"/>
      <c r="GE3" s="74"/>
      <c r="GF3" s="74"/>
      <c r="GG3" s="74"/>
      <c r="GH3" s="74"/>
      <c r="GI3" s="74"/>
      <c r="GJ3" s="74"/>
      <c r="GK3" s="74"/>
      <c r="GL3" s="74"/>
      <c r="GM3" s="74"/>
      <c r="GN3" s="74"/>
      <c r="GO3" s="74"/>
      <c r="GP3" s="74"/>
      <c r="GQ3" s="74"/>
      <c r="GR3" s="74"/>
      <c r="GS3" s="74"/>
      <c r="GT3" s="74"/>
      <c r="GU3" s="74"/>
      <c r="GV3" s="74"/>
      <c r="GW3" s="74"/>
      <c r="GX3" s="74"/>
      <c r="GY3" s="74"/>
      <c r="GZ3" s="74"/>
      <c r="HA3" s="74"/>
      <c r="HB3" s="74"/>
      <c r="HC3" s="74"/>
    </row>
    <row r="4" spans="1:211" customFormat="1" ht="55.2" customHeight="1" x14ac:dyDescent="0.3">
      <c r="A4" s="336"/>
      <c r="B4" s="884" t="s">
        <v>0</v>
      </c>
      <c r="C4" s="885"/>
      <c r="D4" s="885"/>
      <c r="E4" s="885"/>
      <c r="F4" s="885"/>
      <c r="G4" s="885"/>
      <c r="H4" s="885"/>
      <c r="I4" s="885"/>
      <c r="J4" s="885"/>
      <c r="K4" s="885"/>
      <c r="L4" s="885"/>
      <c r="M4" s="885"/>
      <c r="N4" s="885"/>
      <c r="O4" s="885"/>
      <c r="P4" s="885"/>
      <c r="Q4" s="885"/>
      <c r="R4" s="886"/>
      <c r="S4" s="337"/>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4"/>
      <c r="DI4" s="74"/>
      <c r="DJ4" s="74"/>
      <c r="DK4" s="74"/>
      <c r="DL4" s="74"/>
      <c r="DM4" s="74"/>
      <c r="DN4" s="74"/>
      <c r="DO4" s="74"/>
      <c r="DP4" s="74"/>
      <c r="DQ4" s="74"/>
      <c r="DR4" s="74"/>
      <c r="DS4" s="74"/>
      <c r="DT4" s="74"/>
      <c r="DU4" s="74"/>
      <c r="DV4" s="74"/>
      <c r="DW4" s="74"/>
      <c r="DX4" s="74"/>
      <c r="DY4" s="74"/>
      <c r="DZ4" s="74"/>
      <c r="EA4" s="74"/>
      <c r="EB4" s="74"/>
      <c r="EC4" s="74"/>
      <c r="ED4" s="74"/>
      <c r="EE4" s="74"/>
      <c r="EF4" s="74"/>
      <c r="EG4" s="74"/>
      <c r="EH4" s="74"/>
      <c r="EI4" s="74"/>
      <c r="EJ4" s="74"/>
      <c r="EK4" s="74"/>
      <c r="EL4" s="74"/>
      <c r="EM4" s="74"/>
      <c r="EN4" s="74"/>
      <c r="EO4" s="74"/>
      <c r="EP4" s="74"/>
      <c r="EQ4" s="74"/>
      <c r="ER4" s="74"/>
      <c r="ES4" s="74"/>
      <c r="ET4" s="74"/>
      <c r="EU4" s="74"/>
      <c r="EV4" s="74"/>
      <c r="EW4" s="74"/>
      <c r="EX4" s="74"/>
      <c r="EY4" s="74"/>
      <c r="EZ4" s="74"/>
      <c r="FA4" s="74"/>
      <c r="FB4" s="74"/>
      <c r="FC4" s="74"/>
      <c r="FD4" s="74"/>
      <c r="FE4" s="74"/>
      <c r="FF4" s="74"/>
      <c r="FG4" s="74"/>
      <c r="FH4" s="74"/>
      <c r="FI4" s="74"/>
      <c r="FJ4" s="74"/>
      <c r="FK4" s="74"/>
      <c r="FL4" s="74"/>
      <c r="FM4" s="74"/>
      <c r="FN4" s="74"/>
      <c r="FO4" s="74"/>
      <c r="FP4" s="74"/>
      <c r="FQ4" s="74"/>
      <c r="FR4" s="74"/>
      <c r="FS4" s="74"/>
      <c r="FT4" s="74"/>
      <c r="FU4" s="74"/>
      <c r="FV4" s="74"/>
      <c r="FW4" s="74"/>
      <c r="FX4" s="74"/>
      <c r="FY4" s="74"/>
      <c r="FZ4" s="74"/>
      <c r="GA4" s="74"/>
      <c r="GB4" s="74"/>
      <c r="GC4" s="74"/>
      <c r="GD4" s="74"/>
      <c r="GE4" s="74"/>
      <c r="GF4" s="74"/>
      <c r="GG4" s="74"/>
      <c r="GH4" s="74"/>
      <c r="GI4" s="74"/>
      <c r="GJ4" s="74"/>
      <c r="GK4" s="74"/>
      <c r="GL4" s="74"/>
      <c r="GM4" s="74"/>
      <c r="GN4" s="74"/>
      <c r="GO4" s="74"/>
      <c r="GP4" s="74"/>
      <c r="GQ4" s="74"/>
      <c r="GR4" s="74"/>
      <c r="GS4" s="74"/>
      <c r="GT4" s="74"/>
      <c r="GU4" s="74"/>
      <c r="GV4" s="74"/>
      <c r="GW4" s="74"/>
      <c r="GX4" s="74"/>
      <c r="GY4" s="74"/>
      <c r="GZ4" s="74"/>
      <c r="HA4" s="74"/>
      <c r="HB4" s="74"/>
      <c r="HC4" s="74"/>
    </row>
    <row r="5" spans="1:211" customFormat="1" ht="4.95" customHeight="1" x14ac:dyDescent="0.3">
      <c r="A5" s="338"/>
      <c r="B5" s="364"/>
      <c r="C5" s="339"/>
      <c r="D5" s="339"/>
      <c r="E5" s="340"/>
      <c r="F5" s="340"/>
      <c r="G5" s="340"/>
      <c r="H5" s="340"/>
      <c r="I5" s="341"/>
      <c r="J5" s="341"/>
      <c r="K5" s="341"/>
      <c r="L5" s="341"/>
      <c r="M5" s="341"/>
      <c r="N5" s="341"/>
      <c r="O5" s="341"/>
      <c r="P5" s="341"/>
      <c r="Q5" s="341"/>
      <c r="R5" s="365"/>
      <c r="S5" s="338"/>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row>
    <row r="6" spans="1:211" customFormat="1" ht="25.2" customHeight="1" thickBot="1" x14ac:dyDescent="0.35">
      <c r="A6" s="342"/>
      <c r="B6" s="881" t="s">
        <v>1</v>
      </c>
      <c r="C6" s="882"/>
      <c r="D6" s="882"/>
      <c r="E6" s="882"/>
      <c r="F6" s="882"/>
      <c r="G6" s="882"/>
      <c r="H6" s="882"/>
      <c r="I6" s="882"/>
      <c r="J6" s="882"/>
      <c r="K6" s="882"/>
      <c r="L6" s="882"/>
      <c r="M6" s="882"/>
      <c r="N6" s="882"/>
      <c r="O6" s="882"/>
      <c r="P6" s="882"/>
      <c r="Q6" s="882"/>
      <c r="R6" s="883"/>
      <c r="S6" s="343"/>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c r="FS6" s="74"/>
      <c r="FT6" s="74"/>
      <c r="FU6" s="74"/>
      <c r="FV6" s="74"/>
      <c r="FW6" s="74"/>
      <c r="FX6" s="74"/>
      <c r="FY6" s="74"/>
      <c r="FZ6" s="74"/>
      <c r="GA6" s="74"/>
      <c r="GB6" s="74"/>
      <c r="GC6" s="74"/>
      <c r="GD6" s="74"/>
      <c r="GE6" s="74"/>
      <c r="GF6" s="74"/>
      <c r="GG6" s="74"/>
      <c r="GH6" s="74"/>
      <c r="GI6" s="74"/>
      <c r="GJ6" s="74"/>
      <c r="GK6" s="74"/>
      <c r="GL6" s="74"/>
      <c r="GM6" s="74"/>
      <c r="GN6" s="74"/>
      <c r="GO6" s="74"/>
      <c r="GP6" s="74"/>
      <c r="GQ6" s="74"/>
      <c r="GR6" s="74"/>
      <c r="GS6" s="74"/>
      <c r="GT6" s="74"/>
      <c r="GU6" s="74"/>
      <c r="GV6" s="74"/>
      <c r="GW6" s="74"/>
      <c r="GX6" s="74"/>
      <c r="GY6" s="74"/>
      <c r="GZ6" s="74"/>
      <c r="HA6" s="74"/>
      <c r="HB6" s="74"/>
      <c r="HC6" s="74"/>
    </row>
    <row r="7" spans="1:211" customFormat="1" ht="19.95" customHeight="1" x14ac:dyDescent="0.3">
      <c r="A7" s="229"/>
      <c r="B7" s="229"/>
      <c r="C7" s="229"/>
      <c r="D7" s="229"/>
      <c r="E7" s="229"/>
      <c r="F7" s="229"/>
      <c r="G7" s="229"/>
      <c r="H7" s="229"/>
      <c r="I7" s="229"/>
      <c r="J7" s="229"/>
      <c r="K7" s="229"/>
      <c r="L7" s="229"/>
      <c r="M7" s="229"/>
      <c r="N7" s="229"/>
      <c r="O7" s="229"/>
      <c r="P7" s="229"/>
      <c r="Q7" s="229"/>
      <c r="R7" s="229"/>
      <c r="S7" s="229"/>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74"/>
      <c r="DF7" s="74"/>
      <c r="DG7" s="74"/>
      <c r="DH7" s="74"/>
      <c r="DI7" s="74"/>
      <c r="DJ7" s="74"/>
      <c r="DK7" s="74"/>
      <c r="DL7" s="74"/>
      <c r="DM7" s="74"/>
      <c r="DN7" s="74"/>
      <c r="DO7" s="74"/>
      <c r="DP7" s="74"/>
      <c r="DQ7" s="74"/>
      <c r="DR7" s="74"/>
      <c r="DS7" s="74"/>
      <c r="DT7" s="74"/>
      <c r="DU7" s="74"/>
      <c r="DV7" s="74"/>
      <c r="DW7" s="74"/>
      <c r="DX7" s="74"/>
      <c r="DY7" s="74"/>
      <c r="DZ7" s="74"/>
      <c r="EA7" s="74"/>
      <c r="EB7" s="74"/>
      <c r="EC7" s="74"/>
      <c r="ED7" s="74"/>
      <c r="EE7" s="74"/>
      <c r="EF7" s="74"/>
      <c r="EG7" s="74"/>
      <c r="EH7" s="74"/>
      <c r="EI7" s="74"/>
      <c r="EJ7" s="74"/>
      <c r="EK7" s="74"/>
      <c r="EL7" s="74"/>
      <c r="EM7" s="74"/>
      <c r="EN7" s="74"/>
      <c r="EO7" s="74"/>
      <c r="EP7" s="74"/>
      <c r="EQ7" s="74"/>
      <c r="ER7" s="74"/>
      <c r="ES7" s="74"/>
      <c r="ET7" s="74"/>
      <c r="EU7" s="74"/>
      <c r="EV7" s="74"/>
      <c r="EW7" s="74"/>
      <c r="EX7" s="74"/>
      <c r="EY7" s="74"/>
      <c r="EZ7" s="74"/>
      <c r="FA7" s="74"/>
      <c r="FB7" s="74"/>
      <c r="FC7" s="74"/>
      <c r="FD7" s="74"/>
      <c r="FE7" s="74"/>
      <c r="FF7" s="74"/>
      <c r="FG7" s="74"/>
      <c r="FH7" s="74"/>
      <c r="FI7" s="74"/>
      <c r="FJ7" s="74"/>
      <c r="FK7" s="74"/>
      <c r="FL7" s="74"/>
      <c r="FM7" s="74"/>
      <c r="FN7" s="74"/>
      <c r="FO7" s="74"/>
      <c r="FP7" s="74"/>
      <c r="FQ7" s="74"/>
      <c r="FR7" s="74"/>
      <c r="FS7" s="74"/>
      <c r="FT7" s="74"/>
      <c r="FU7" s="74"/>
      <c r="FV7" s="74"/>
      <c r="FW7" s="74"/>
      <c r="FX7" s="74"/>
      <c r="FY7" s="74"/>
      <c r="FZ7" s="74"/>
      <c r="GA7" s="74"/>
      <c r="GB7" s="74"/>
      <c r="GC7" s="74"/>
      <c r="GD7" s="74"/>
      <c r="GE7" s="74"/>
      <c r="GF7" s="74"/>
      <c r="GG7" s="74"/>
      <c r="GH7" s="74"/>
      <c r="GI7" s="74"/>
      <c r="GJ7" s="74"/>
      <c r="GK7" s="74"/>
      <c r="GL7" s="74"/>
      <c r="GM7" s="74"/>
      <c r="GN7" s="74"/>
      <c r="GO7" s="74"/>
      <c r="GP7" s="74"/>
      <c r="GQ7" s="74"/>
      <c r="GR7" s="74"/>
      <c r="GS7" s="74"/>
      <c r="GT7" s="74"/>
      <c r="GU7" s="74"/>
      <c r="GV7" s="74"/>
      <c r="GW7" s="74"/>
      <c r="GX7" s="74"/>
      <c r="GY7" s="74"/>
      <c r="GZ7" s="74"/>
      <c r="HA7" s="74"/>
      <c r="HB7" s="74"/>
      <c r="HC7" s="74"/>
    </row>
    <row r="8" spans="1:211" customFormat="1" ht="25.2" customHeight="1" x14ac:dyDescent="0.3">
      <c r="A8" s="229"/>
      <c r="B8" s="862" t="s">
        <v>221</v>
      </c>
      <c r="C8" s="863"/>
      <c r="D8" s="863"/>
      <c r="E8" s="863"/>
      <c r="F8" s="863"/>
      <c r="G8" s="863"/>
      <c r="H8" s="863"/>
      <c r="I8" s="863"/>
      <c r="J8" s="863"/>
      <c r="K8" s="863"/>
      <c r="L8" s="863"/>
      <c r="M8" s="863"/>
      <c r="N8" s="863"/>
      <c r="O8" s="863"/>
      <c r="P8" s="863"/>
      <c r="Q8" s="863"/>
      <c r="R8" s="864"/>
      <c r="S8" s="229"/>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c r="DC8" s="74"/>
      <c r="DD8" s="74"/>
      <c r="DE8" s="74"/>
      <c r="DF8" s="74"/>
      <c r="DG8" s="74"/>
      <c r="DH8" s="74"/>
      <c r="DI8" s="74"/>
      <c r="DJ8" s="74"/>
      <c r="DK8" s="74"/>
      <c r="DL8" s="74"/>
      <c r="DM8" s="74"/>
      <c r="DN8" s="74"/>
      <c r="DO8" s="74"/>
      <c r="DP8" s="74"/>
      <c r="DQ8" s="74"/>
      <c r="DR8" s="74"/>
      <c r="DS8" s="74"/>
      <c r="DT8" s="74"/>
      <c r="DU8" s="74"/>
      <c r="DV8" s="74"/>
      <c r="DW8" s="74"/>
      <c r="DX8" s="74"/>
      <c r="DY8" s="74"/>
      <c r="DZ8" s="74"/>
      <c r="EA8" s="74"/>
      <c r="EB8" s="74"/>
      <c r="EC8" s="74"/>
      <c r="ED8" s="74"/>
      <c r="EE8" s="74"/>
      <c r="EF8" s="74"/>
      <c r="EG8" s="74"/>
      <c r="EH8" s="74"/>
      <c r="EI8" s="74"/>
      <c r="EJ8" s="74"/>
      <c r="EK8" s="74"/>
      <c r="EL8" s="74"/>
      <c r="EM8" s="74"/>
      <c r="EN8" s="74"/>
      <c r="EO8" s="74"/>
      <c r="EP8" s="74"/>
      <c r="EQ8" s="74"/>
      <c r="ER8" s="74"/>
      <c r="ES8" s="74"/>
      <c r="ET8" s="74"/>
      <c r="EU8" s="74"/>
      <c r="EV8" s="74"/>
      <c r="EW8" s="74"/>
      <c r="EX8" s="74"/>
      <c r="EY8" s="74"/>
      <c r="EZ8" s="74"/>
      <c r="FA8" s="74"/>
      <c r="FB8" s="74"/>
      <c r="FC8" s="74"/>
      <c r="FD8" s="74"/>
      <c r="FE8" s="74"/>
      <c r="FF8" s="74"/>
      <c r="FG8" s="74"/>
      <c r="FH8" s="74"/>
      <c r="FI8" s="74"/>
      <c r="FJ8" s="74"/>
      <c r="FK8" s="74"/>
      <c r="FL8" s="74"/>
      <c r="FM8" s="74"/>
      <c r="FN8" s="74"/>
      <c r="FO8" s="74"/>
      <c r="FP8" s="74"/>
      <c r="FQ8" s="74"/>
      <c r="FR8" s="74"/>
      <c r="FS8" s="74"/>
      <c r="FT8" s="74"/>
      <c r="FU8" s="74"/>
      <c r="FV8" s="74"/>
      <c r="FW8" s="74"/>
      <c r="FX8" s="74"/>
      <c r="FY8" s="74"/>
      <c r="FZ8" s="74"/>
      <c r="GA8" s="74"/>
      <c r="GB8" s="74"/>
      <c r="GC8" s="74"/>
      <c r="GD8" s="74"/>
      <c r="GE8" s="74"/>
      <c r="GF8" s="74"/>
      <c r="GG8" s="74"/>
      <c r="GH8" s="74"/>
      <c r="GI8" s="74"/>
      <c r="GJ8" s="74"/>
      <c r="GK8" s="74"/>
      <c r="GL8" s="74"/>
      <c r="GM8" s="74"/>
      <c r="GN8" s="74"/>
      <c r="GO8" s="74"/>
      <c r="GP8" s="74"/>
      <c r="GQ8" s="74"/>
      <c r="GR8" s="74"/>
      <c r="GS8" s="74"/>
      <c r="GT8" s="74"/>
      <c r="GU8" s="74"/>
      <c r="GV8" s="74"/>
      <c r="GW8" s="74"/>
      <c r="GX8" s="74"/>
      <c r="GY8" s="74"/>
      <c r="GZ8" s="74"/>
      <c r="HA8" s="74"/>
      <c r="HB8" s="74"/>
      <c r="HC8" s="74"/>
    </row>
    <row r="9" spans="1:211" customFormat="1" ht="19.95" customHeight="1" x14ac:dyDescent="0.3">
      <c r="A9" s="344"/>
      <c r="B9" s="849" t="s">
        <v>1761</v>
      </c>
      <c r="C9" s="850"/>
      <c r="D9" s="841" t="s">
        <v>1762</v>
      </c>
      <c r="E9" s="841"/>
      <c r="F9" s="841"/>
      <c r="G9" s="203"/>
      <c r="H9" s="203"/>
      <c r="I9" s="203"/>
      <c r="J9" s="203"/>
      <c r="K9" s="203"/>
      <c r="L9" s="203"/>
      <c r="M9" s="203"/>
      <c r="N9" s="203"/>
      <c r="O9" s="203"/>
      <c r="P9" s="203"/>
      <c r="Q9" s="203"/>
      <c r="R9" s="251"/>
      <c r="S9" s="34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c r="EL9" s="74"/>
      <c r="EM9" s="74"/>
      <c r="EN9" s="74"/>
      <c r="EO9" s="74"/>
      <c r="EP9" s="74"/>
      <c r="EQ9" s="74"/>
      <c r="ER9" s="74"/>
      <c r="ES9" s="74"/>
      <c r="ET9" s="74"/>
      <c r="EU9" s="74"/>
      <c r="EV9" s="74"/>
      <c r="EW9" s="74"/>
      <c r="EX9" s="74"/>
      <c r="EY9" s="74"/>
      <c r="EZ9" s="74"/>
      <c r="FA9" s="74"/>
      <c r="FB9" s="74"/>
      <c r="FC9" s="74"/>
      <c r="FD9" s="74"/>
      <c r="FE9" s="74"/>
      <c r="FF9" s="74"/>
      <c r="FG9" s="74"/>
      <c r="FH9" s="74"/>
      <c r="FI9" s="74"/>
      <c r="FJ9" s="74"/>
      <c r="FK9" s="74"/>
      <c r="FL9" s="74"/>
      <c r="FM9" s="74"/>
      <c r="FN9" s="74"/>
      <c r="FO9" s="74"/>
      <c r="FP9" s="74"/>
      <c r="FQ9" s="74"/>
      <c r="FR9" s="74"/>
      <c r="FS9" s="74"/>
      <c r="FT9" s="74"/>
      <c r="FU9" s="74"/>
      <c r="FV9" s="74"/>
      <c r="FW9" s="74"/>
      <c r="FX9" s="74"/>
      <c r="FY9" s="74"/>
      <c r="FZ9" s="74"/>
      <c r="GA9" s="74"/>
      <c r="GB9" s="74"/>
      <c r="GC9" s="74"/>
      <c r="GD9" s="74"/>
      <c r="GE9" s="74"/>
      <c r="GF9" s="74"/>
      <c r="GG9" s="74"/>
      <c r="GH9" s="74"/>
      <c r="GI9" s="74"/>
      <c r="GJ9" s="74"/>
      <c r="GK9" s="74"/>
      <c r="GL9" s="74"/>
      <c r="GM9" s="74"/>
      <c r="GN9" s="74"/>
      <c r="GO9" s="74"/>
      <c r="GP9" s="74"/>
      <c r="GQ9" s="74"/>
      <c r="GR9" s="74"/>
      <c r="GS9" s="74"/>
      <c r="GT9" s="74"/>
      <c r="GU9" s="74"/>
      <c r="GV9" s="74"/>
      <c r="GW9" s="74"/>
      <c r="GX9" s="74"/>
      <c r="GY9" s="74"/>
      <c r="GZ9" s="74"/>
      <c r="HA9" s="74"/>
      <c r="HB9" s="74"/>
      <c r="HC9" s="74"/>
    </row>
    <row r="10" spans="1:211" customFormat="1" ht="19.95" customHeight="1" x14ac:dyDescent="0.3">
      <c r="A10" s="344"/>
      <c r="B10" s="851" t="s">
        <v>1763</v>
      </c>
      <c r="C10" s="852"/>
      <c r="D10" s="842" t="s">
        <v>1764</v>
      </c>
      <c r="E10" s="842"/>
      <c r="F10" s="842"/>
      <c r="G10" s="203"/>
      <c r="H10" s="203"/>
      <c r="I10" s="203"/>
      <c r="J10" s="203"/>
      <c r="K10" s="203"/>
      <c r="L10" s="203"/>
      <c r="M10" s="203"/>
      <c r="N10" s="203"/>
      <c r="O10" s="203"/>
      <c r="P10" s="203"/>
      <c r="Q10" s="203"/>
      <c r="R10" s="251"/>
      <c r="S10" s="34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c r="EL10" s="74"/>
      <c r="EM10" s="74"/>
      <c r="EN10" s="74"/>
      <c r="EO10" s="74"/>
      <c r="EP10" s="74"/>
      <c r="EQ10" s="74"/>
      <c r="ER10" s="74"/>
      <c r="ES10" s="74"/>
      <c r="ET10" s="74"/>
      <c r="EU10" s="74"/>
      <c r="EV10" s="74"/>
      <c r="EW10" s="74"/>
      <c r="EX10" s="74"/>
      <c r="EY10" s="74"/>
      <c r="EZ10" s="74"/>
      <c r="FA10" s="74"/>
      <c r="FB10" s="74"/>
      <c r="FC10" s="74"/>
      <c r="FD10" s="74"/>
      <c r="FE10" s="74"/>
      <c r="FF10" s="74"/>
      <c r="FG10" s="74"/>
      <c r="FH10" s="74"/>
      <c r="FI10" s="74"/>
      <c r="FJ10" s="74"/>
      <c r="FK10" s="74"/>
      <c r="FL10" s="74"/>
      <c r="FM10" s="74"/>
      <c r="FN10" s="74"/>
      <c r="FO10" s="74"/>
      <c r="FP10" s="74"/>
      <c r="FQ10" s="74"/>
      <c r="FR10" s="74"/>
      <c r="FS10" s="74"/>
      <c r="FT10" s="74"/>
      <c r="FU10" s="74"/>
      <c r="FV10" s="74"/>
      <c r="FW10" s="74"/>
      <c r="FX10" s="74"/>
      <c r="FY10" s="74"/>
      <c r="FZ10" s="74"/>
      <c r="GA10" s="74"/>
      <c r="GB10" s="74"/>
      <c r="GC10" s="74"/>
      <c r="GD10" s="74"/>
      <c r="GE10" s="74"/>
      <c r="GF10" s="74"/>
      <c r="GG10" s="74"/>
      <c r="GH10" s="74"/>
      <c r="GI10" s="74"/>
      <c r="GJ10" s="74"/>
      <c r="GK10" s="74"/>
      <c r="GL10" s="74"/>
      <c r="GM10" s="74"/>
      <c r="GN10" s="74"/>
      <c r="GO10" s="74"/>
      <c r="GP10" s="74"/>
      <c r="GQ10" s="74"/>
      <c r="GR10" s="74"/>
      <c r="GS10" s="74"/>
      <c r="GT10" s="74"/>
      <c r="GU10" s="74"/>
      <c r="GV10" s="74"/>
      <c r="GW10" s="74"/>
      <c r="GX10" s="74"/>
      <c r="GY10" s="74"/>
      <c r="GZ10" s="74"/>
      <c r="HA10" s="74"/>
      <c r="HB10" s="74"/>
      <c r="HC10" s="74"/>
    </row>
    <row r="11" spans="1:211" customFormat="1" ht="19.95" customHeight="1" x14ac:dyDescent="0.3">
      <c r="A11" s="344"/>
      <c r="B11" s="851" t="s">
        <v>1765</v>
      </c>
      <c r="C11" s="852"/>
      <c r="D11" s="842" t="s">
        <v>1766</v>
      </c>
      <c r="E11" s="842"/>
      <c r="F11" s="842"/>
      <c r="G11" s="203"/>
      <c r="H11" s="203"/>
      <c r="I11" s="203"/>
      <c r="J11" s="203"/>
      <c r="K11" s="203"/>
      <c r="L11" s="203"/>
      <c r="M11" s="203"/>
      <c r="N11" s="203"/>
      <c r="O11" s="203"/>
      <c r="P11" s="203"/>
      <c r="Q11" s="203"/>
      <c r="R11" s="251"/>
      <c r="S11" s="34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row>
    <row r="12" spans="1:211" customFormat="1" ht="19.95" customHeight="1" x14ac:dyDescent="0.3">
      <c r="A12" s="344"/>
      <c r="B12" s="851" t="s">
        <v>1767</v>
      </c>
      <c r="C12" s="852"/>
      <c r="D12" s="842" t="s">
        <v>1768</v>
      </c>
      <c r="E12" s="842"/>
      <c r="F12" s="842"/>
      <c r="G12" s="203"/>
      <c r="H12" s="203"/>
      <c r="I12" s="203"/>
      <c r="J12" s="203"/>
      <c r="K12" s="203"/>
      <c r="L12" s="203"/>
      <c r="M12" s="203"/>
      <c r="N12" s="203"/>
      <c r="O12" s="203"/>
      <c r="P12" s="203"/>
      <c r="Q12" s="203"/>
      <c r="R12" s="251"/>
      <c r="S12" s="34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c r="DV12" s="74"/>
      <c r="DW12" s="74"/>
      <c r="DX12" s="74"/>
      <c r="DY12" s="74"/>
      <c r="DZ12" s="74"/>
      <c r="EA12" s="74"/>
      <c r="EB12" s="74"/>
      <c r="EC12" s="74"/>
      <c r="ED12" s="74"/>
      <c r="EE12" s="74"/>
      <c r="EF12" s="74"/>
      <c r="EG12" s="74"/>
      <c r="EH12" s="74"/>
      <c r="EI12" s="74"/>
      <c r="EJ12" s="74"/>
      <c r="EK12" s="74"/>
      <c r="EL12" s="74"/>
      <c r="EM12" s="74"/>
      <c r="EN12" s="74"/>
      <c r="EO12" s="74"/>
      <c r="EP12" s="74"/>
      <c r="EQ12" s="74"/>
      <c r="ER12" s="74"/>
      <c r="ES12" s="74"/>
      <c r="ET12" s="74"/>
      <c r="EU12" s="74"/>
      <c r="EV12" s="74"/>
      <c r="EW12" s="74"/>
      <c r="EX12" s="74"/>
      <c r="EY12" s="74"/>
      <c r="EZ12" s="74"/>
      <c r="FA12" s="74"/>
      <c r="FB12" s="74"/>
      <c r="FC12" s="74"/>
      <c r="FD12" s="74"/>
      <c r="FE12" s="74"/>
      <c r="FF12" s="74"/>
      <c r="FG12" s="74"/>
      <c r="FH12" s="74"/>
      <c r="FI12" s="74"/>
      <c r="FJ12" s="74"/>
      <c r="FK12" s="74"/>
      <c r="FL12" s="74"/>
      <c r="FM12" s="74"/>
      <c r="FN12" s="74"/>
      <c r="FO12" s="74"/>
      <c r="FP12" s="74"/>
      <c r="FQ12" s="74"/>
      <c r="FR12" s="74"/>
      <c r="FS12" s="74"/>
      <c r="FT12" s="74"/>
      <c r="FU12" s="74"/>
      <c r="FV12" s="74"/>
      <c r="FW12" s="74"/>
      <c r="FX12" s="74"/>
      <c r="FY12" s="74"/>
      <c r="FZ12" s="74"/>
      <c r="GA12" s="74"/>
      <c r="GB12" s="74"/>
      <c r="GC12" s="74"/>
      <c r="GD12" s="74"/>
      <c r="GE12" s="74"/>
      <c r="GF12" s="74"/>
      <c r="GG12" s="74"/>
      <c r="GH12" s="74"/>
      <c r="GI12" s="74"/>
      <c r="GJ12" s="74"/>
      <c r="GK12" s="74"/>
      <c r="GL12" s="74"/>
      <c r="GM12" s="74"/>
      <c r="GN12" s="74"/>
      <c r="GO12" s="74"/>
      <c r="GP12" s="74"/>
      <c r="GQ12" s="74"/>
      <c r="GR12" s="74"/>
      <c r="GS12" s="74"/>
      <c r="GT12" s="74"/>
      <c r="GU12" s="74"/>
      <c r="GV12" s="74"/>
      <c r="GW12" s="74"/>
      <c r="GX12" s="74"/>
      <c r="GY12" s="74"/>
      <c r="GZ12" s="74"/>
      <c r="HA12" s="74"/>
      <c r="HB12" s="74"/>
      <c r="HC12" s="74"/>
    </row>
    <row r="13" spans="1:211" customFormat="1" ht="19.95" customHeight="1" x14ac:dyDescent="0.3">
      <c r="A13" s="344"/>
      <c r="B13" s="851" t="s">
        <v>1769</v>
      </c>
      <c r="C13" s="852"/>
      <c r="D13" s="842" t="s">
        <v>1770</v>
      </c>
      <c r="E13" s="842"/>
      <c r="F13" s="842"/>
      <c r="G13" s="203"/>
      <c r="H13" s="203"/>
      <c r="I13" s="203"/>
      <c r="J13" s="203"/>
      <c r="K13" s="203"/>
      <c r="L13" s="203"/>
      <c r="M13" s="203"/>
      <c r="N13" s="203"/>
      <c r="O13" s="203"/>
      <c r="P13" s="203"/>
      <c r="Q13" s="203"/>
      <c r="R13" s="251"/>
      <c r="S13" s="34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c r="DV13" s="74"/>
      <c r="DW13" s="74"/>
      <c r="DX13" s="74"/>
      <c r="DY13" s="74"/>
      <c r="DZ13" s="74"/>
      <c r="EA13" s="74"/>
      <c r="EB13" s="74"/>
      <c r="EC13" s="74"/>
      <c r="ED13" s="74"/>
      <c r="EE13" s="74"/>
      <c r="EF13" s="74"/>
      <c r="EG13" s="74"/>
      <c r="EH13" s="74"/>
      <c r="EI13" s="74"/>
      <c r="EJ13" s="74"/>
      <c r="EK13" s="74"/>
      <c r="EL13" s="74"/>
      <c r="EM13" s="74"/>
      <c r="EN13" s="74"/>
      <c r="EO13" s="74"/>
      <c r="EP13" s="74"/>
      <c r="EQ13" s="74"/>
      <c r="ER13" s="74"/>
      <c r="ES13" s="74"/>
      <c r="ET13" s="74"/>
      <c r="EU13" s="74"/>
      <c r="EV13" s="74"/>
      <c r="EW13" s="74"/>
      <c r="EX13" s="74"/>
      <c r="EY13" s="74"/>
      <c r="EZ13" s="74"/>
      <c r="FA13" s="74"/>
      <c r="FB13" s="74"/>
      <c r="FC13" s="74"/>
      <c r="FD13" s="74"/>
      <c r="FE13" s="74"/>
      <c r="FF13" s="74"/>
      <c r="FG13" s="74"/>
      <c r="FH13" s="74"/>
      <c r="FI13" s="74"/>
      <c r="FJ13" s="74"/>
      <c r="FK13" s="74"/>
      <c r="FL13" s="74"/>
      <c r="FM13" s="74"/>
      <c r="FN13" s="74"/>
      <c r="FO13" s="74"/>
      <c r="FP13" s="74"/>
      <c r="FQ13" s="74"/>
      <c r="FR13" s="74"/>
      <c r="FS13" s="74"/>
      <c r="FT13" s="74"/>
      <c r="FU13" s="74"/>
      <c r="FV13" s="74"/>
      <c r="FW13" s="74"/>
      <c r="FX13" s="74"/>
      <c r="FY13" s="74"/>
      <c r="FZ13" s="74"/>
      <c r="GA13" s="74"/>
      <c r="GB13" s="74"/>
      <c r="GC13" s="74"/>
      <c r="GD13" s="74"/>
      <c r="GE13" s="74"/>
      <c r="GF13" s="74"/>
      <c r="GG13" s="74"/>
      <c r="GH13" s="74"/>
      <c r="GI13" s="74"/>
      <c r="GJ13" s="74"/>
      <c r="GK13" s="74"/>
      <c r="GL13" s="74"/>
      <c r="GM13" s="74"/>
      <c r="GN13" s="74"/>
      <c r="GO13" s="74"/>
      <c r="GP13" s="74"/>
      <c r="GQ13" s="74"/>
      <c r="GR13" s="74"/>
      <c r="GS13" s="74"/>
      <c r="GT13" s="74"/>
      <c r="GU13" s="74"/>
      <c r="GV13" s="74"/>
      <c r="GW13" s="74"/>
      <c r="GX13" s="74"/>
      <c r="GY13" s="74"/>
      <c r="GZ13" s="74"/>
      <c r="HA13" s="74"/>
      <c r="HB13" s="74"/>
      <c r="HC13" s="74"/>
    </row>
    <row r="14" spans="1:211" customFormat="1" ht="19.95" customHeight="1" x14ac:dyDescent="0.3">
      <c r="A14" s="344"/>
      <c r="B14" s="851" t="s">
        <v>1771</v>
      </c>
      <c r="C14" s="852"/>
      <c r="D14" s="842" t="s">
        <v>1772</v>
      </c>
      <c r="E14" s="842"/>
      <c r="F14" s="842"/>
      <c r="G14" s="203"/>
      <c r="H14" s="203"/>
      <c r="I14" s="203"/>
      <c r="J14" s="203"/>
      <c r="K14" s="203"/>
      <c r="L14" s="203"/>
      <c r="M14" s="203"/>
      <c r="N14" s="203"/>
      <c r="O14" s="203"/>
      <c r="P14" s="203"/>
      <c r="Q14" s="203"/>
      <c r="R14" s="251"/>
      <c r="S14" s="34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c r="DV14" s="74"/>
      <c r="DW14" s="74"/>
      <c r="DX14" s="74"/>
      <c r="DY14" s="74"/>
      <c r="DZ14" s="74"/>
      <c r="EA14" s="74"/>
      <c r="EB14" s="74"/>
      <c r="EC14" s="74"/>
      <c r="ED14" s="74"/>
      <c r="EE14" s="74"/>
      <c r="EF14" s="74"/>
      <c r="EG14" s="74"/>
      <c r="EH14" s="74"/>
      <c r="EI14" s="74"/>
      <c r="EJ14" s="74"/>
      <c r="EK14" s="74"/>
      <c r="EL14" s="74"/>
      <c r="EM14" s="74"/>
      <c r="EN14" s="74"/>
      <c r="EO14" s="74"/>
      <c r="EP14" s="74"/>
      <c r="EQ14" s="74"/>
      <c r="ER14" s="74"/>
      <c r="ES14" s="74"/>
      <c r="ET14" s="74"/>
      <c r="EU14" s="74"/>
      <c r="EV14" s="74"/>
      <c r="EW14" s="74"/>
      <c r="EX14" s="74"/>
      <c r="EY14" s="74"/>
      <c r="EZ14" s="74"/>
      <c r="FA14" s="74"/>
      <c r="FB14" s="74"/>
      <c r="FC14" s="74"/>
      <c r="FD14" s="74"/>
      <c r="FE14" s="74"/>
      <c r="FF14" s="74"/>
      <c r="FG14" s="74"/>
      <c r="FH14" s="74"/>
      <c r="FI14" s="74"/>
      <c r="FJ14" s="74"/>
      <c r="FK14" s="74"/>
      <c r="FL14" s="74"/>
      <c r="FM14" s="74"/>
      <c r="FN14" s="74"/>
      <c r="FO14" s="74"/>
      <c r="FP14" s="74"/>
      <c r="FQ14" s="74"/>
      <c r="FR14" s="74"/>
      <c r="FS14" s="74"/>
      <c r="FT14" s="74"/>
      <c r="FU14" s="74"/>
      <c r="FV14" s="74"/>
      <c r="FW14" s="74"/>
      <c r="FX14" s="74"/>
      <c r="FY14" s="74"/>
      <c r="FZ14" s="74"/>
      <c r="GA14" s="74"/>
      <c r="GB14" s="74"/>
      <c r="GC14" s="74"/>
      <c r="GD14" s="74"/>
      <c r="GE14" s="74"/>
      <c r="GF14" s="74"/>
      <c r="GG14" s="74"/>
      <c r="GH14" s="74"/>
      <c r="GI14" s="74"/>
      <c r="GJ14" s="74"/>
      <c r="GK14" s="74"/>
      <c r="GL14" s="74"/>
      <c r="GM14" s="74"/>
      <c r="GN14" s="74"/>
      <c r="GO14" s="74"/>
      <c r="GP14" s="74"/>
      <c r="GQ14" s="74"/>
      <c r="GR14" s="74"/>
      <c r="GS14" s="74"/>
      <c r="GT14" s="74"/>
      <c r="GU14" s="74"/>
      <c r="GV14" s="74"/>
      <c r="GW14" s="74"/>
      <c r="GX14" s="74"/>
      <c r="GY14" s="74"/>
      <c r="GZ14" s="74"/>
      <c r="HA14" s="74"/>
      <c r="HB14" s="74"/>
      <c r="HC14" s="74"/>
    </row>
    <row r="15" spans="1:211" customFormat="1" ht="19.95" customHeight="1" x14ac:dyDescent="0.3">
      <c r="A15" s="344"/>
      <c r="B15" s="851" t="s">
        <v>1773</v>
      </c>
      <c r="C15" s="852"/>
      <c r="D15" s="842" t="s">
        <v>1774</v>
      </c>
      <c r="E15" s="842"/>
      <c r="F15" s="842"/>
      <c r="G15" s="203"/>
      <c r="H15" s="203"/>
      <c r="I15" s="203"/>
      <c r="J15" s="203"/>
      <c r="K15" s="203"/>
      <c r="L15" s="203"/>
      <c r="M15" s="203"/>
      <c r="N15" s="203"/>
      <c r="O15" s="203"/>
      <c r="P15" s="203"/>
      <c r="Q15" s="203"/>
      <c r="R15" s="251"/>
      <c r="S15" s="34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c r="DV15" s="74"/>
      <c r="DW15" s="74"/>
      <c r="DX15" s="74"/>
      <c r="DY15" s="74"/>
      <c r="DZ15" s="74"/>
      <c r="EA15" s="74"/>
      <c r="EB15" s="74"/>
      <c r="EC15" s="74"/>
      <c r="ED15" s="74"/>
      <c r="EE15" s="74"/>
      <c r="EF15" s="74"/>
      <c r="EG15" s="74"/>
      <c r="EH15" s="74"/>
      <c r="EI15" s="74"/>
      <c r="EJ15" s="74"/>
      <c r="EK15" s="74"/>
      <c r="EL15" s="74"/>
      <c r="EM15" s="74"/>
      <c r="EN15" s="74"/>
      <c r="EO15" s="74"/>
      <c r="EP15" s="74"/>
      <c r="EQ15" s="74"/>
      <c r="ER15" s="74"/>
      <c r="ES15" s="74"/>
      <c r="ET15" s="74"/>
      <c r="EU15" s="74"/>
      <c r="EV15" s="74"/>
      <c r="EW15" s="74"/>
      <c r="EX15" s="74"/>
      <c r="EY15" s="74"/>
      <c r="EZ15" s="74"/>
      <c r="FA15" s="74"/>
      <c r="FB15" s="74"/>
      <c r="FC15" s="74"/>
      <c r="FD15" s="74"/>
      <c r="FE15" s="74"/>
      <c r="FF15" s="74"/>
      <c r="FG15" s="74"/>
      <c r="FH15" s="74"/>
      <c r="FI15" s="74"/>
      <c r="FJ15" s="74"/>
      <c r="FK15" s="74"/>
      <c r="FL15" s="74"/>
      <c r="FM15" s="74"/>
      <c r="FN15" s="74"/>
      <c r="FO15" s="74"/>
      <c r="FP15" s="74"/>
      <c r="FQ15" s="74"/>
      <c r="FR15" s="74"/>
      <c r="FS15" s="74"/>
      <c r="FT15" s="74"/>
      <c r="FU15" s="74"/>
      <c r="FV15" s="74"/>
      <c r="FW15" s="74"/>
      <c r="FX15" s="74"/>
      <c r="FY15" s="74"/>
      <c r="FZ15" s="74"/>
      <c r="GA15" s="74"/>
      <c r="GB15" s="74"/>
      <c r="GC15" s="74"/>
      <c r="GD15" s="74"/>
      <c r="GE15" s="74"/>
      <c r="GF15" s="74"/>
      <c r="GG15" s="74"/>
      <c r="GH15" s="74"/>
      <c r="GI15" s="74"/>
      <c r="GJ15" s="74"/>
      <c r="GK15" s="74"/>
      <c r="GL15" s="74"/>
      <c r="GM15" s="74"/>
      <c r="GN15" s="74"/>
      <c r="GO15" s="74"/>
      <c r="GP15" s="74"/>
      <c r="GQ15" s="74"/>
      <c r="GR15" s="74"/>
      <c r="GS15" s="74"/>
      <c r="GT15" s="74"/>
      <c r="GU15" s="74"/>
      <c r="GV15" s="74"/>
      <c r="GW15" s="74"/>
      <c r="GX15" s="74"/>
      <c r="GY15" s="74"/>
      <c r="GZ15" s="74"/>
      <c r="HA15" s="74"/>
      <c r="HB15" s="74"/>
      <c r="HC15" s="74"/>
    </row>
    <row r="16" spans="1:211" customFormat="1" ht="19.95" customHeight="1" x14ac:dyDescent="0.3">
      <c r="A16" s="344"/>
      <c r="B16" s="851" t="s">
        <v>1775</v>
      </c>
      <c r="C16" s="852"/>
      <c r="D16" s="842" t="s">
        <v>1776</v>
      </c>
      <c r="E16" s="842"/>
      <c r="F16" s="842"/>
      <c r="G16" s="489"/>
      <c r="H16" s="489"/>
      <c r="I16" s="489"/>
      <c r="J16" s="489"/>
      <c r="K16" s="489"/>
      <c r="L16" s="489"/>
      <c r="M16" s="489"/>
      <c r="N16" s="489"/>
      <c r="O16" s="489"/>
      <c r="P16" s="489"/>
      <c r="Q16" s="489"/>
      <c r="R16" s="490"/>
      <c r="S16" s="34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c r="DV16" s="74"/>
      <c r="DW16" s="74"/>
      <c r="DX16" s="74"/>
      <c r="DY16" s="74"/>
      <c r="DZ16" s="74"/>
      <c r="EA16" s="74"/>
      <c r="EB16" s="74"/>
      <c r="EC16" s="74"/>
      <c r="ED16" s="74"/>
      <c r="EE16" s="74"/>
      <c r="EF16" s="74"/>
      <c r="EG16" s="74"/>
      <c r="EH16" s="74"/>
      <c r="EI16" s="74"/>
      <c r="EJ16" s="74"/>
      <c r="EK16" s="74"/>
      <c r="EL16" s="74"/>
      <c r="EM16" s="74"/>
      <c r="EN16" s="74"/>
      <c r="EO16" s="74"/>
      <c r="EP16" s="74"/>
      <c r="EQ16" s="74"/>
      <c r="ER16" s="74"/>
      <c r="ES16" s="74"/>
      <c r="ET16" s="74"/>
      <c r="EU16" s="74"/>
      <c r="EV16" s="74"/>
      <c r="EW16" s="74"/>
      <c r="EX16" s="74"/>
      <c r="EY16" s="74"/>
      <c r="EZ16" s="74"/>
      <c r="FA16" s="74"/>
      <c r="FB16" s="74"/>
      <c r="FC16" s="74"/>
      <c r="FD16" s="74"/>
      <c r="FE16" s="74"/>
      <c r="FF16" s="74"/>
      <c r="FG16" s="74"/>
      <c r="FH16" s="74"/>
      <c r="FI16" s="74"/>
      <c r="FJ16" s="74"/>
      <c r="FK16" s="74"/>
      <c r="FL16" s="74"/>
      <c r="FM16" s="74"/>
      <c r="FN16" s="74"/>
      <c r="FO16" s="74"/>
      <c r="FP16" s="74"/>
      <c r="FQ16" s="74"/>
      <c r="FR16" s="74"/>
      <c r="FS16" s="74"/>
      <c r="FT16" s="74"/>
      <c r="FU16" s="74"/>
      <c r="FV16" s="74"/>
      <c r="FW16" s="74"/>
      <c r="FX16" s="74"/>
      <c r="FY16" s="74"/>
      <c r="FZ16" s="74"/>
      <c r="GA16" s="74"/>
      <c r="GB16" s="74"/>
      <c r="GC16" s="74"/>
      <c r="GD16" s="74"/>
      <c r="GE16" s="74"/>
      <c r="GF16" s="74"/>
      <c r="GG16" s="74"/>
      <c r="GH16" s="74"/>
      <c r="GI16" s="74"/>
      <c r="GJ16" s="74"/>
      <c r="GK16" s="74"/>
      <c r="GL16" s="74"/>
      <c r="GM16" s="74"/>
      <c r="GN16" s="74"/>
      <c r="GO16" s="74"/>
      <c r="GP16" s="74"/>
      <c r="GQ16" s="74"/>
      <c r="GR16" s="74"/>
      <c r="GS16" s="74"/>
      <c r="GT16" s="74"/>
      <c r="GU16" s="74"/>
      <c r="GV16" s="74"/>
      <c r="GW16" s="74"/>
      <c r="GX16" s="74"/>
      <c r="GY16" s="74"/>
      <c r="GZ16" s="74"/>
      <c r="HA16" s="74"/>
      <c r="HB16" s="74"/>
      <c r="HC16" s="74"/>
    </row>
    <row r="17" spans="1:211" customFormat="1" ht="19.95" customHeight="1" x14ac:dyDescent="0.3">
      <c r="A17" s="229"/>
      <c r="B17" s="229"/>
      <c r="C17" s="230"/>
      <c r="D17" s="230"/>
      <c r="E17" s="231"/>
      <c r="F17" s="231"/>
      <c r="G17" s="231"/>
      <c r="H17" s="231"/>
      <c r="I17" s="229"/>
      <c r="J17" s="229"/>
      <c r="K17" s="229"/>
      <c r="L17" s="229"/>
      <c r="M17" s="229"/>
      <c r="N17" s="229"/>
      <c r="O17" s="229"/>
      <c r="P17" s="229"/>
      <c r="Q17" s="229"/>
      <c r="R17" s="229"/>
      <c r="S17" s="229"/>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c r="DV17" s="74"/>
      <c r="DW17" s="74"/>
      <c r="DX17" s="74"/>
      <c r="DY17" s="74"/>
      <c r="DZ17" s="74"/>
      <c r="EA17" s="74"/>
      <c r="EB17" s="74"/>
      <c r="EC17" s="74"/>
      <c r="ED17" s="74"/>
      <c r="EE17" s="74"/>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74"/>
      <c r="FY17" s="74"/>
      <c r="FZ17" s="74"/>
      <c r="GA17" s="74"/>
      <c r="GB17" s="74"/>
      <c r="GC17" s="74"/>
      <c r="GD17" s="74"/>
      <c r="GE17" s="74"/>
      <c r="GF17" s="74"/>
      <c r="GG17" s="74"/>
      <c r="GH17" s="74"/>
      <c r="GI17" s="74"/>
      <c r="GJ17" s="74"/>
      <c r="GK17" s="74"/>
      <c r="GL17" s="74"/>
      <c r="GM17" s="74"/>
      <c r="GN17" s="74"/>
      <c r="GO17" s="74"/>
      <c r="GP17" s="74"/>
      <c r="GQ17" s="74"/>
      <c r="GR17" s="74"/>
      <c r="GS17" s="74"/>
      <c r="GT17" s="74"/>
      <c r="GU17" s="74"/>
      <c r="GV17" s="74"/>
      <c r="GW17" s="74"/>
      <c r="GX17" s="74"/>
      <c r="GY17" s="74"/>
      <c r="GZ17" s="74"/>
      <c r="HA17" s="74"/>
      <c r="HB17" s="74"/>
      <c r="HC17" s="74"/>
    </row>
    <row r="18" spans="1:211" customFormat="1" ht="25.2" customHeight="1" x14ac:dyDescent="0.3">
      <c r="A18" s="229"/>
      <c r="B18" s="838" t="s">
        <v>1777</v>
      </c>
      <c r="C18" s="839"/>
      <c r="D18" s="839"/>
      <c r="E18" s="839"/>
      <c r="F18" s="839"/>
      <c r="G18" s="839"/>
      <c r="H18" s="839"/>
      <c r="I18" s="839"/>
      <c r="J18" s="839"/>
      <c r="K18" s="839"/>
      <c r="L18" s="839"/>
      <c r="M18" s="839"/>
      <c r="N18" s="839"/>
      <c r="O18" s="839"/>
      <c r="P18" s="839"/>
      <c r="Q18" s="839"/>
      <c r="R18" s="840"/>
      <c r="S18" s="229"/>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c r="DV18" s="74"/>
      <c r="DW18" s="74"/>
      <c r="DX18" s="74"/>
      <c r="DY18" s="74"/>
      <c r="DZ18" s="74"/>
      <c r="EA18" s="74"/>
      <c r="EB18" s="74"/>
      <c r="EC18" s="74"/>
      <c r="ED18" s="74"/>
      <c r="EE18" s="74"/>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H18" s="74"/>
      <c r="FI18" s="74"/>
      <c r="FJ18" s="74"/>
      <c r="FK18" s="74"/>
      <c r="FL18" s="74"/>
      <c r="FM18" s="74"/>
      <c r="FN18" s="74"/>
      <c r="FO18" s="74"/>
      <c r="FP18" s="74"/>
      <c r="FQ18" s="74"/>
      <c r="FR18" s="74"/>
      <c r="FS18" s="74"/>
      <c r="FT18" s="74"/>
      <c r="FU18" s="74"/>
      <c r="FV18" s="74"/>
      <c r="FW18" s="74"/>
      <c r="FX18" s="74"/>
      <c r="FY18" s="74"/>
      <c r="FZ18" s="74"/>
      <c r="GA18" s="74"/>
      <c r="GB18" s="74"/>
      <c r="GC18" s="74"/>
      <c r="GD18" s="74"/>
      <c r="GE18" s="74"/>
      <c r="GF18" s="74"/>
      <c r="GG18" s="74"/>
      <c r="GH18" s="74"/>
      <c r="GI18" s="74"/>
      <c r="GJ18" s="74"/>
      <c r="GK18" s="74"/>
      <c r="GL18" s="74"/>
      <c r="GM18" s="74"/>
      <c r="GN18" s="74"/>
      <c r="GO18" s="74"/>
      <c r="GP18" s="74"/>
      <c r="GQ18" s="74"/>
      <c r="GR18" s="74"/>
      <c r="GS18" s="74"/>
      <c r="GT18" s="74"/>
      <c r="GU18" s="74"/>
      <c r="GV18" s="74"/>
      <c r="GW18" s="74"/>
      <c r="GX18" s="74"/>
      <c r="GY18" s="74"/>
      <c r="GZ18" s="74"/>
      <c r="HA18" s="74"/>
      <c r="HB18" s="74"/>
      <c r="HC18" s="74"/>
    </row>
    <row r="19" spans="1:211" customFormat="1" ht="10.199999999999999" customHeight="1" x14ac:dyDescent="0.3">
      <c r="A19" s="229"/>
      <c r="B19" s="204"/>
      <c r="C19" s="447"/>
      <c r="D19" s="448"/>
      <c r="E19" s="205"/>
      <c r="F19" s="205"/>
      <c r="G19" s="205"/>
      <c r="H19" s="205"/>
      <c r="I19" s="206"/>
      <c r="J19" s="206"/>
      <c r="K19" s="206"/>
      <c r="L19" s="206"/>
      <c r="M19" s="206"/>
      <c r="N19" s="206"/>
      <c r="O19" s="206"/>
      <c r="P19" s="206"/>
      <c r="Q19" s="206"/>
      <c r="R19" s="207"/>
      <c r="S19" s="229"/>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c r="DV19" s="74"/>
      <c r="DW19" s="74"/>
      <c r="DX19" s="74"/>
      <c r="DY19" s="74"/>
      <c r="DZ19" s="74"/>
      <c r="EA19" s="74"/>
      <c r="EB19" s="74"/>
      <c r="EC19" s="74"/>
      <c r="ED19" s="74"/>
      <c r="EE19" s="74"/>
      <c r="EF19" s="74"/>
      <c r="EG19" s="74"/>
      <c r="EH19" s="74"/>
      <c r="EI19" s="74"/>
      <c r="EJ19" s="74"/>
      <c r="EK19" s="74"/>
      <c r="EL19" s="74"/>
      <c r="EM19" s="74"/>
      <c r="EN19" s="74"/>
      <c r="EO19" s="74"/>
      <c r="EP19" s="74"/>
      <c r="EQ19" s="74"/>
      <c r="ER19" s="74"/>
      <c r="ES19" s="74"/>
      <c r="ET19" s="74"/>
      <c r="EU19" s="74"/>
      <c r="EV19" s="74"/>
      <c r="EW19" s="74"/>
      <c r="EX19" s="74"/>
      <c r="EY19" s="74"/>
      <c r="EZ19" s="74"/>
      <c r="FA19" s="74"/>
      <c r="FB19" s="74"/>
      <c r="FC19" s="74"/>
      <c r="FD19" s="74"/>
      <c r="FE19" s="74"/>
      <c r="FF19" s="74"/>
      <c r="FG19" s="74"/>
      <c r="FH19" s="74"/>
      <c r="FI19" s="74"/>
      <c r="FJ19" s="74"/>
      <c r="FK19" s="74"/>
      <c r="FL19" s="74"/>
      <c r="FM19" s="74"/>
      <c r="FN19" s="74"/>
      <c r="FO19" s="74"/>
      <c r="FP19" s="74"/>
      <c r="FQ19" s="74"/>
      <c r="FR19" s="74"/>
      <c r="FS19" s="74"/>
      <c r="FT19" s="74"/>
      <c r="FU19" s="74"/>
      <c r="FV19" s="74"/>
      <c r="FW19" s="74"/>
      <c r="FX19" s="74"/>
      <c r="FY19" s="74"/>
      <c r="FZ19" s="74"/>
      <c r="GA19" s="74"/>
      <c r="GB19" s="74"/>
      <c r="GC19" s="74"/>
      <c r="GD19" s="74"/>
      <c r="GE19" s="74"/>
      <c r="GF19" s="74"/>
      <c r="GG19" s="74"/>
      <c r="GH19" s="74"/>
      <c r="GI19" s="74"/>
      <c r="GJ19" s="74"/>
      <c r="GK19" s="74"/>
      <c r="GL19" s="74"/>
      <c r="GM19" s="74"/>
      <c r="GN19" s="74"/>
      <c r="GO19" s="74"/>
      <c r="GP19" s="74"/>
      <c r="GQ19" s="74"/>
      <c r="GR19" s="74"/>
      <c r="GS19" s="74"/>
      <c r="GT19" s="74"/>
      <c r="GU19" s="74"/>
      <c r="GV19" s="74"/>
      <c r="GW19" s="74"/>
      <c r="GX19" s="74"/>
      <c r="GY19" s="74"/>
      <c r="GZ19" s="74"/>
      <c r="HA19" s="74"/>
      <c r="HB19" s="74"/>
      <c r="HC19" s="74"/>
    </row>
    <row r="20" spans="1:211" customFormat="1" ht="19.95" customHeight="1" x14ac:dyDescent="0.3">
      <c r="A20" s="229"/>
      <c r="B20" s="845" t="s">
        <v>1778</v>
      </c>
      <c r="C20" s="846"/>
      <c r="D20" s="846"/>
      <c r="E20" s="846"/>
      <c r="F20" s="846"/>
      <c r="G20" s="846"/>
      <c r="H20" s="846"/>
      <c r="I20" s="846"/>
      <c r="J20" s="846"/>
      <c r="K20" s="846"/>
      <c r="L20" s="846"/>
      <c r="M20" s="206"/>
      <c r="N20" s="206"/>
      <c r="O20" s="206"/>
      <c r="P20" s="206"/>
      <c r="Q20" s="206"/>
      <c r="R20" s="207"/>
      <c r="S20" s="229"/>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row>
    <row r="21" spans="1:211" customFormat="1" ht="10.199999999999999" customHeight="1" x14ac:dyDescent="0.3">
      <c r="A21" s="229"/>
      <c r="B21" s="204"/>
      <c r="C21" s="208"/>
      <c r="D21" s="208"/>
      <c r="E21" s="205"/>
      <c r="F21" s="205"/>
      <c r="G21" s="205"/>
      <c r="H21" s="205"/>
      <c r="I21" s="206"/>
      <c r="J21" s="206"/>
      <c r="K21" s="206"/>
      <c r="L21" s="206"/>
      <c r="M21" s="206"/>
      <c r="N21" s="206"/>
      <c r="O21" s="206"/>
      <c r="P21" s="206"/>
      <c r="Q21" s="206"/>
      <c r="R21" s="207"/>
      <c r="S21" s="229"/>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c r="DM21" s="74"/>
      <c r="DN21" s="74"/>
      <c r="DO21" s="74"/>
      <c r="DP21" s="74"/>
      <c r="DQ21" s="74"/>
      <c r="DR21" s="74"/>
      <c r="DS21" s="74"/>
      <c r="DT21" s="74"/>
      <c r="DU21" s="74"/>
      <c r="DV21" s="74"/>
      <c r="DW21" s="74"/>
      <c r="DX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H21" s="74"/>
      <c r="FI21" s="74"/>
      <c r="FJ21" s="74"/>
      <c r="FK21" s="74"/>
      <c r="FL21" s="74"/>
      <c r="FM21" s="74"/>
      <c r="FN21" s="74"/>
      <c r="FO21" s="74"/>
      <c r="FP21" s="74"/>
      <c r="FQ21" s="74"/>
      <c r="FR21" s="74"/>
      <c r="FS21" s="74"/>
      <c r="FT21" s="74"/>
      <c r="FU21" s="74"/>
      <c r="FV21" s="74"/>
      <c r="FW21" s="74"/>
      <c r="FX21" s="74"/>
      <c r="FY21" s="74"/>
      <c r="FZ21" s="74"/>
      <c r="GA21" s="74"/>
      <c r="GB21" s="74"/>
      <c r="GC21" s="74"/>
      <c r="GD21" s="74"/>
      <c r="GE21" s="74"/>
      <c r="GF21" s="74"/>
      <c r="GG21" s="74"/>
      <c r="GH21" s="74"/>
      <c r="GI21" s="74"/>
      <c r="GJ21" s="74"/>
      <c r="GK21" s="74"/>
      <c r="GL21" s="74"/>
      <c r="GM21" s="74"/>
      <c r="GN21" s="74"/>
      <c r="GO21" s="74"/>
      <c r="GP21" s="74"/>
      <c r="GQ21" s="74"/>
      <c r="GR21" s="74"/>
      <c r="GS21" s="74"/>
      <c r="GT21" s="74"/>
      <c r="GU21" s="74"/>
      <c r="GV21" s="74"/>
      <c r="GW21" s="74"/>
      <c r="GX21" s="74"/>
      <c r="GY21" s="74"/>
      <c r="GZ21" s="74"/>
      <c r="HA21" s="74"/>
      <c r="HB21" s="74"/>
      <c r="HC21" s="74"/>
    </row>
    <row r="22" spans="1:211" customFormat="1" ht="19.95" customHeight="1" x14ac:dyDescent="0.3">
      <c r="A22" s="229"/>
      <c r="B22" s="856" t="s">
        <v>1779</v>
      </c>
      <c r="C22" s="857"/>
      <c r="D22" s="857"/>
      <c r="E22" s="857"/>
      <c r="F22" s="857"/>
      <c r="G22" s="857"/>
      <c r="H22" s="857"/>
      <c r="I22" s="857"/>
      <c r="J22" s="857"/>
      <c r="K22" s="857"/>
      <c r="L22" s="857"/>
      <c r="M22" s="857"/>
      <c r="N22" s="857"/>
      <c r="O22" s="857"/>
      <c r="P22" s="857"/>
      <c r="Q22" s="857"/>
      <c r="R22" s="858"/>
      <c r="S22" s="229"/>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c r="DC22" s="74"/>
      <c r="DD22" s="74"/>
      <c r="DE22" s="74"/>
      <c r="DF22" s="74"/>
      <c r="DG22" s="74"/>
      <c r="DH22" s="74"/>
      <c r="DI22" s="74"/>
      <c r="DJ22" s="74"/>
      <c r="DK22" s="74"/>
      <c r="DL22" s="74"/>
      <c r="DM22" s="74"/>
      <c r="DN22" s="74"/>
      <c r="DO22" s="74"/>
      <c r="DP22" s="74"/>
      <c r="DQ22" s="74"/>
      <c r="DR22" s="74"/>
      <c r="DS22" s="74"/>
      <c r="DT22" s="74"/>
      <c r="DU22" s="74"/>
      <c r="DV22" s="74"/>
      <c r="DW22" s="74"/>
      <c r="DX22" s="74"/>
      <c r="DY22" s="74"/>
      <c r="DZ22" s="74"/>
      <c r="EA22" s="74"/>
      <c r="EB22" s="74"/>
      <c r="EC22" s="74"/>
      <c r="ED22" s="74"/>
      <c r="EE22" s="74"/>
      <c r="EF22" s="74"/>
      <c r="EG22" s="74"/>
      <c r="EH22" s="74"/>
      <c r="EI22" s="74"/>
      <c r="EJ22" s="74"/>
      <c r="EK22" s="74"/>
      <c r="EL22" s="74"/>
      <c r="EM22" s="74"/>
      <c r="EN22" s="74"/>
      <c r="EO22" s="74"/>
      <c r="EP22" s="74"/>
      <c r="EQ22" s="74"/>
      <c r="ER22" s="74"/>
      <c r="ES22" s="74"/>
      <c r="ET22" s="74"/>
      <c r="EU22" s="74"/>
      <c r="EV22" s="74"/>
      <c r="EW22" s="74"/>
      <c r="EX22" s="74"/>
      <c r="EY22" s="74"/>
      <c r="EZ22" s="74"/>
      <c r="FA22" s="74"/>
      <c r="FB22" s="74"/>
      <c r="FC22" s="74"/>
      <c r="FD22" s="74"/>
      <c r="FE22" s="74"/>
      <c r="FF22" s="74"/>
      <c r="FG22" s="74"/>
      <c r="FH22" s="74"/>
      <c r="FI22" s="74"/>
      <c r="FJ22" s="74"/>
      <c r="FK22" s="74"/>
      <c r="FL22" s="74"/>
      <c r="FM22" s="74"/>
      <c r="FN22" s="74"/>
      <c r="FO22" s="74"/>
      <c r="FP22" s="74"/>
      <c r="FQ22" s="74"/>
      <c r="FR22" s="74"/>
      <c r="FS22" s="74"/>
      <c r="FT22" s="74"/>
      <c r="FU22" s="74"/>
      <c r="FV22" s="74"/>
      <c r="FW22" s="74"/>
      <c r="FX22" s="74"/>
      <c r="FY22" s="74"/>
      <c r="FZ22" s="74"/>
      <c r="GA22" s="74"/>
      <c r="GB22" s="74"/>
      <c r="GC22" s="74"/>
      <c r="GD22" s="74"/>
      <c r="GE22" s="74"/>
      <c r="GF22" s="74"/>
      <c r="GG22" s="74"/>
      <c r="GH22" s="74"/>
      <c r="GI22" s="74"/>
      <c r="GJ22" s="74"/>
      <c r="GK22" s="74"/>
      <c r="GL22" s="74"/>
      <c r="GM22" s="74"/>
      <c r="GN22" s="74"/>
      <c r="GO22" s="74"/>
      <c r="GP22" s="74"/>
      <c r="GQ22" s="74"/>
      <c r="GR22" s="74"/>
      <c r="GS22" s="74"/>
      <c r="GT22" s="74"/>
      <c r="GU22" s="74"/>
      <c r="GV22" s="74"/>
      <c r="GW22" s="74"/>
      <c r="GX22" s="74"/>
      <c r="GY22" s="74"/>
      <c r="GZ22" s="74"/>
      <c r="HA22" s="74"/>
      <c r="HB22" s="74"/>
      <c r="HC22" s="74"/>
    </row>
    <row r="23" spans="1:211" s="34" customFormat="1" ht="19.95" customHeight="1" x14ac:dyDescent="0.3">
      <c r="A23" s="229"/>
      <c r="B23" s="204"/>
      <c r="C23" s="209"/>
      <c r="D23" s="859" t="s">
        <v>1780</v>
      </c>
      <c r="E23" s="859"/>
      <c r="F23" s="859"/>
      <c r="G23" s="859"/>
      <c r="H23" s="859"/>
      <c r="I23" s="859"/>
      <c r="J23" s="859"/>
      <c r="K23" s="859"/>
      <c r="L23" s="859"/>
      <c r="M23" s="859"/>
      <c r="N23" s="859"/>
      <c r="O23" s="206"/>
      <c r="P23" s="206"/>
      <c r="Q23" s="206"/>
      <c r="R23" s="207"/>
      <c r="S23" s="22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c r="BC23" s="89"/>
      <c r="BD23" s="89"/>
      <c r="BE23" s="89"/>
      <c r="BF23" s="89"/>
      <c r="BG23" s="89"/>
      <c r="BH23" s="89"/>
      <c r="BI23" s="89"/>
      <c r="BJ23" s="89"/>
      <c r="BK23" s="89"/>
      <c r="BL23" s="89"/>
      <c r="BM23" s="89"/>
      <c r="BN23" s="89"/>
      <c r="BO23" s="89"/>
      <c r="BP23" s="89"/>
      <c r="BQ23" s="89"/>
      <c r="BR23" s="89"/>
      <c r="BS23" s="89"/>
      <c r="BT23" s="89"/>
      <c r="BU23" s="89"/>
      <c r="BV23" s="89"/>
      <c r="BW23" s="89"/>
      <c r="BX23" s="89"/>
      <c r="BY23" s="89"/>
      <c r="BZ23" s="89"/>
      <c r="CA23" s="89"/>
      <c r="CB23" s="89"/>
      <c r="CC23" s="89"/>
      <c r="CD23" s="89"/>
      <c r="CE23" s="89"/>
      <c r="CF23" s="89"/>
      <c r="CG23" s="89"/>
      <c r="CH23" s="89"/>
      <c r="CI23" s="89"/>
      <c r="CJ23" s="89"/>
      <c r="CK23" s="89"/>
      <c r="CL23" s="89"/>
      <c r="CM23" s="89"/>
      <c r="CN23" s="89"/>
      <c r="CO23" s="89"/>
      <c r="CP23" s="89"/>
      <c r="CQ23" s="89"/>
      <c r="CR23" s="89"/>
      <c r="CS23" s="89"/>
      <c r="CT23" s="89"/>
      <c r="CU23" s="89"/>
      <c r="CV23" s="89"/>
      <c r="CW23" s="89"/>
      <c r="CX23" s="89"/>
      <c r="CY23" s="89"/>
      <c r="CZ23" s="89"/>
      <c r="DA23" s="89"/>
      <c r="DB23" s="89"/>
      <c r="DC23" s="89"/>
      <c r="DD23" s="89"/>
      <c r="DE23" s="89"/>
      <c r="DF23" s="89"/>
      <c r="DG23" s="89"/>
      <c r="DH23" s="89"/>
      <c r="DI23" s="89"/>
      <c r="DJ23" s="89"/>
      <c r="DK23" s="89"/>
      <c r="DL23" s="89"/>
      <c r="DM23" s="89"/>
      <c r="DN23" s="89"/>
      <c r="DO23" s="89"/>
      <c r="DP23" s="89"/>
      <c r="DQ23" s="89"/>
      <c r="DR23" s="89"/>
      <c r="DS23" s="89"/>
      <c r="DT23" s="89"/>
      <c r="DU23" s="89"/>
      <c r="DV23" s="89"/>
      <c r="DW23" s="89"/>
      <c r="DX23" s="89"/>
      <c r="DY23" s="89"/>
      <c r="DZ23" s="89"/>
      <c r="EA23" s="89"/>
      <c r="EB23" s="89"/>
      <c r="EC23" s="89"/>
      <c r="ED23" s="89"/>
      <c r="EE23" s="89"/>
      <c r="EF23" s="89"/>
      <c r="EG23" s="89"/>
      <c r="EH23" s="89"/>
      <c r="EI23" s="89"/>
      <c r="EJ23" s="89"/>
      <c r="EK23" s="89"/>
      <c r="EL23" s="89"/>
      <c r="EM23" s="89"/>
      <c r="EN23" s="89"/>
      <c r="EO23" s="89"/>
      <c r="EP23" s="89"/>
      <c r="EQ23" s="89"/>
      <c r="ER23" s="89"/>
      <c r="ES23" s="89"/>
      <c r="ET23" s="89"/>
      <c r="EU23" s="89"/>
      <c r="EV23" s="89"/>
      <c r="EW23" s="89"/>
      <c r="EX23" s="89"/>
      <c r="EY23" s="89"/>
      <c r="EZ23" s="89"/>
      <c r="FA23" s="89"/>
      <c r="FB23" s="89"/>
      <c r="FC23" s="89"/>
      <c r="FD23" s="89"/>
      <c r="FE23" s="89"/>
      <c r="FF23" s="89"/>
      <c r="FG23" s="89"/>
      <c r="FH23" s="89"/>
      <c r="FI23" s="89"/>
      <c r="FJ23" s="89"/>
      <c r="FK23" s="89"/>
      <c r="FL23" s="89"/>
      <c r="FM23" s="89"/>
      <c r="FN23" s="89"/>
      <c r="FO23" s="89"/>
      <c r="FP23" s="89"/>
      <c r="FQ23" s="89"/>
      <c r="FR23" s="89"/>
      <c r="FS23" s="89"/>
      <c r="FT23" s="89"/>
      <c r="FU23" s="89"/>
      <c r="FV23" s="89"/>
      <c r="FW23" s="89"/>
      <c r="FX23" s="89"/>
      <c r="FY23" s="89"/>
      <c r="FZ23" s="89"/>
      <c r="GA23" s="89"/>
      <c r="GB23" s="89"/>
      <c r="GC23" s="89"/>
      <c r="GD23" s="89"/>
      <c r="GE23" s="89"/>
      <c r="GF23" s="89"/>
      <c r="GG23" s="89"/>
      <c r="GH23" s="89"/>
      <c r="GI23" s="89"/>
      <c r="GJ23" s="89"/>
      <c r="GK23" s="89"/>
      <c r="GL23" s="89"/>
      <c r="GM23" s="89"/>
      <c r="GN23" s="89"/>
      <c r="GO23" s="89"/>
      <c r="GP23" s="89"/>
      <c r="GQ23" s="89"/>
      <c r="GR23" s="89"/>
      <c r="GS23" s="89"/>
      <c r="GT23" s="89"/>
      <c r="GU23" s="89"/>
      <c r="GV23" s="89"/>
      <c r="GW23" s="89"/>
      <c r="GX23" s="89"/>
      <c r="GY23" s="89"/>
      <c r="GZ23" s="89"/>
      <c r="HA23" s="89"/>
      <c r="HB23" s="89"/>
      <c r="HC23" s="89"/>
    </row>
    <row r="24" spans="1:211" s="34" customFormat="1" ht="19.95" customHeight="1" x14ac:dyDescent="0.3">
      <c r="A24" s="229"/>
      <c r="B24" s="853" t="s">
        <v>1781</v>
      </c>
      <c r="C24" s="854"/>
      <c r="D24" s="854"/>
      <c r="E24" s="854"/>
      <c r="F24" s="854"/>
      <c r="G24" s="854"/>
      <c r="H24" s="854"/>
      <c r="I24" s="854"/>
      <c r="J24" s="854"/>
      <c r="K24" s="854"/>
      <c r="L24" s="854"/>
      <c r="M24" s="854"/>
      <c r="N24" s="854"/>
      <c r="O24" s="854"/>
      <c r="P24" s="854"/>
      <c r="Q24" s="854"/>
      <c r="R24" s="855"/>
      <c r="S24" s="22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89"/>
      <c r="BE24" s="89"/>
      <c r="BF24" s="89"/>
      <c r="BG24" s="89"/>
      <c r="BH24" s="89"/>
      <c r="BI24" s="89"/>
      <c r="BJ24" s="89"/>
      <c r="BK24" s="89"/>
      <c r="BL24" s="89"/>
      <c r="BM24" s="89"/>
      <c r="BN24" s="89"/>
      <c r="BO24" s="89"/>
      <c r="BP24" s="89"/>
      <c r="BQ24" s="89"/>
      <c r="BR24" s="89"/>
      <c r="BS24" s="89"/>
      <c r="BT24" s="89"/>
      <c r="BU24" s="89"/>
      <c r="BV24" s="89"/>
      <c r="BW24" s="89"/>
      <c r="BX24" s="89"/>
      <c r="BY24" s="89"/>
      <c r="BZ24" s="89"/>
      <c r="CA24" s="89"/>
      <c r="CB24" s="89"/>
      <c r="CC24" s="89"/>
      <c r="CD24" s="89"/>
      <c r="CE24" s="89"/>
      <c r="CF24" s="89"/>
      <c r="CG24" s="89"/>
      <c r="CH24" s="89"/>
      <c r="CI24" s="89"/>
      <c r="CJ24" s="89"/>
      <c r="CK24" s="89"/>
      <c r="CL24" s="89"/>
      <c r="CM24" s="89"/>
      <c r="CN24" s="89"/>
      <c r="CO24" s="89"/>
      <c r="CP24" s="89"/>
      <c r="CQ24" s="89"/>
      <c r="CR24" s="89"/>
      <c r="CS24" s="89"/>
      <c r="CT24" s="89"/>
      <c r="CU24" s="89"/>
      <c r="CV24" s="89"/>
      <c r="CW24" s="89"/>
      <c r="CX24" s="89"/>
      <c r="CY24" s="89"/>
      <c r="CZ24" s="89"/>
      <c r="DA24" s="89"/>
      <c r="DB24" s="89"/>
      <c r="DC24" s="89"/>
      <c r="DD24" s="89"/>
      <c r="DE24" s="89"/>
      <c r="DF24" s="89"/>
      <c r="DG24" s="89"/>
      <c r="DH24" s="89"/>
      <c r="DI24" s="89"/>
      <c r="DJ24" s="89"/>
      <c r="DK24" s="89"/>
      <c r="DL24" s="89"/>
      <c r="DM24" s="89"/>
      <c r="DN24" s="89"/>
      <c r="DO24" s="89"/>
      <c r="DP24" s="89"/>
      <c r="DQ24" s="89"/>
      <c r="DR24" s="89"/>
      <c r="DS24" s="89"/>
      <c r="DT24" s="89"/>
      <c r="DU24" s="89"/>
      <c r="DV24" s="89"/>
      <c r="DW24" s="89"/>
      <c r="DX24" s="89"/>
      <c r="DY24" s="89"/>
      <c r="DZ24" s="89"/>
      <c r="EA24" s="89"/>
      <c r="EB24" s="89"/>
      <c r="EC24" s="89"/>
      <c r="ED24" s="89"/>
      <c r="EE24" s="89"/>
      <c r="EF24" s="89"/>
      <c r="EG24" s="89"/>
      <c r="EH24" s="89"/>
      <c r="EI24" s="89"/>
      <c r="EJ24" s="89"/>
      <c r="EK24" s="89"/>
      <c r="EL24" s="89"/>
      <c r="EM24" s="89"/>
      <c r="EN24" s="89"/>
      <c r="EO24" s="89"/>
      <c r="EP24" s="89"/>
      <c r="EQ24" s="89"/>
      <c r="ER24" s="89"/>
      <c r="ES24" s="89"/>
      <c r="ET24" s="89"/>
      <c r="EU24" s="89"/>
      <c r="EV24" s="89"/>
      <c r="EW24" s="89"/>
      <c r="EX24" s="89"/>
      <c r="EY24" s="89"/>
      <c r="EZ24" s="89"/>
      <c r="FA24" s="89"/>
      <c r="FB24" s="89"/>
      <c r="FC24" s="89"/>
      <c r="FD24" s="89"/>
      <c r="FE24" s="89"/>
      <c r="FF24" s="89"/>
      <c r="FG24" s="89"/>
      <c r="FH24" s="89"/>
      <c r="FI24" s="89"/>
      <c r="FJ24" s="89"/>
      <c r="FK24" s="89"/>
      <c r="FL24" s="89"/>
      <c r="FM24" s="89"/>
      <c r="FN24" s="89"/>
      <c r="FO24" s="89"/>
      <c r="FP24" s="89"/>
      <c r="FQ24" s="89"/>
      <c r="FR24" s="89"/>
      <c r="FS24" s="89"/>
      <c r="FT24" s="89"/>
      <c r="FU24" s="89"/>
      <c r="FV24" s="89"/>
      <c r="FW24" s="89"/>
      <c r="FX24" s="89"/>
      <c r="FY24" s="89"/>
      <c r="FZ24" s="89"/>
      <c r="GA24" s="89"/>
      <c r="GB24" s="89"/>
      <c r="GC24" s="89"/>
      <c r="GD24" s="89"/>
      <c r="GE24" s="89"/>
      <c r="GF24" s="89"/>
      <c r="GG24" s="89"/>
      <c r="GH24" s="89"/>
      <c r="GI24" s="89"/>
      <c r="GJ24" s="89"/>
      <c r="GK24" s="89"/>
      <c r="GL24" s="89"/>
      <c r="GM24" s="89"/>
      <c r="GN24" s="89"/>
      <c r="GO24" s="89"/>
      <c r="GP24" s="89"/>
      <c r="GQ24" s="89"/>
      <c r="GR24" s="89"/>
      <c r="GS24" s="89"/>
      <c r="GT24" s="89"/>
      <c r="GU24" s="89"/>
      <c r="GV24" s="89"/>
      <c r="GW24" s="89"/>
      <c r="GX24" s="89"/>
      <c r="GY24" s="89"/>
      <c r="GZ24" s="89"/>
      <c r="HA24" s="89"/>
      <c r="HB24" s="89"/>
      <c r="HC24" s="89"/>
    </row>
    <row r="25" spans="1:211" s="34" customFormat="1" ht="19.95" customHeight="1" x14ac:dyDescent="0.3">
      <c r="A25" s="229"/>
      <c r="B25" s="853"/>
      <c r="C25" s="854"/>
      <c r="D25" s="854"/>
      <c r="E25" s="854"/>
      <c r="F25" s="854"/>
      <c r="G25" s="854"/>
      <c r="H25" s="854"/>
      <c r="I25" s="854"/>
      <c r="J25" s="854"/>
      <c r="K25" s="854"/>
      <c r="L25" s="854"/>
      <c r="M25" s="854"/>
      <c r="N25" s="854"/>
      <c r="O25" s="854"/>
      <c r="P25" s="854"/>
      <c r="Q25" s="854"/>
      <c r="R25" s="855"/>
      <c r="S25" s="22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c r="BE25" s="89"/>
      <c r="BF25" s="89"/>
      <c r="BG25" s="89"/>
      <c r="BH25" s="89"/>
      <c r="BI25" s="89"/>
      <c r="BJ25" s="89"/>
      <c r="BK25" s="89"/>
      <c r="BL25" s="89"/>
      <c r="BM25" s="89"/>
      <c r="BN25" s="89"/>
      <c r="BO25" s="89"/>
      <c r="BP25" s="89"/>
      <c r="BQ25" s="89"/>
      <c r="BR25" s="89"/>
      <c r="BS25" s="89"/>
      <c r="BT25" s="89"/>
      <c r="BU25" s="89"/>
      <c r="BV25" s="89"/>
      <c r="BW25" s="89"/>
      <c r="BX25" s="89"/>
      <c r="BY25" s="89"/>
      <c r="BZ25" s="89"/>
      <c r="CA25" s="89"/>
      <c r="CB25" s="89"/>
      <c r="CC25" s="89"/>
      <c r="CD25" s="89"/>
      <c r="CE25" s="89"/>
      <c r="CF25" s="89"/>
      <c r="CG25" s="89"/>
      <c r="CH25" s="89"/>
      <c r="CI25" s="89"/>
      <c r="CJ25" s="89"/>
      <c r="CK25" s="89"/>
      <c r="CL25" s="89"/>
      <c r="CM25" s="89"/>
      <c r="CN25" s="89"/>
      <c r="CO25" s="89"/>
      <c r="CP25" s="89"/>
      <c r="CQ25" s="89"/>
      <c r="CR25" s="89"/>
      <c r="CS25" s="89"/>
      <c r="CT25" s="89"/>
      <c r="CU25" s="89"/>
      <c r="CV25" s="89"/>
      <c r="CW25" s="89"/>
      <c r="CX25" s="89"/>
      <c r="CY25" s="89"/>
      <c r="CZ25" s="89"/>
      <c r="DA25" s="89"/>
      <c r="DB25" s="89"/>
      <c r="DC25" s="89"/>
      <c r="DD25" s="89"/>
      <c r="DE25" s="89"/>
      <c r="DF25" s="89"/>
      <c r="DG25" s="89"/>
      <c r="DH25" s="89"/>
      <c r="DI25" s="89"/>
      <c r="DJ25" s="89"/>
      <c r="DK25" s="89"/>
      <c r="DL25" s="89"/>
      <c r="DM25" s="89"/>
      <c r="DN25" s="89"/>
      <c r="DO25" s="89"/>
      <c r="DP25" s="89"/>
      <c r="DQ25" s="89"/>
      <c r="DR25" s="89"/>
      <c r="DS25" s="89"/>
      <c r="DT25" s="89"/>
      <c r="DU25" s="89"/>
      <c r="DV25" s="89"/>
      <c r="DW25" s="89"/>
      <c r="DX25" s="89"/>
      <c r="DY25" s="89"/>
      <c r="DZ25" s="89"/>
      <c r="EA25" s="89"/>
      <c r="EB25" s="89"/>
      <c r="EC25" s="89"/>
      <c r="ED25" s="89"/>
      <c r="EE25" s="89"/>
      <c r="EF25" s="89"/>
      <c r="EG25" s="89"/>
      <c r="EH25" s="89"/>
      <c r="EI25" s="89"/>
      <c r="EJ25" s="89"/>
      <c r="EK25" s="89"/>
      <c r="EL25" s="89"/>
      <c r="EM25" s="89"/>
      <c r="EN25" s="89"/>
      <c r="EO25" s="89"/>
      <c r="EP25" s="89"/>
      <c r="EQ25" s="89"/>
      <c r="ER25" s="89"/>
      <c r="ES25" s="89"/>
      <c r="ET25" s="89"/>
      <c r="EU25" s="89"/>
      <c r="EV25" s="89"/>
      <c r="EW25" s="89"/>
      <c r="EX25" s="89"/>
      <c r="EY25" s="89"/>
      <c r="EZ25" s="89"/>
      <c r="FA25" s="89"/>
      <c r="FB25" s="89"/>
      <c r="FC25" s="89"/>
      <c r="FD25" s="89"/>
      <c r="FE25" s="89"/>
      <c r="FF25" s="89"/>
      <c r="FG25" s="89"/>
      <c r="FH25" s="89"/>
      <c r="FI25" s="89"/>
      <c r="FJ25" s="89"/>
      <c r="FK25" s="89"/>
      <c r="FL25" s="89"/>
      <c r="FM25" s="89"/>
      <c r="FN25" s="89"/>
      <c r="FO25" s="89"/>
      <c r="FP25" s="89"/>
      <c r="FQ25" s="89"/>
      <c r="FR25" s="89"/>
      <c r="FS25" s="89"/>
      <c r="FT25" s="89"/>
      <c r="FU25" s="89"/>
      <c r="FV25" s="89"/>
      <c r="FW25" s="89"/>
      <c r="FX25" s="89"/>
      <c r="FY25" s="89"/>
      <c r="FZ25" s="89"/>
      <c r="GA25" s="89"/>
      <c r="GB25" s="89"/>
      <c r="GC25" s="89"/>
      <c r="GD25" s="89"/>
      <c r="GE25" s="89"/>
      <c r="GF25" s="89"/>
      <c r="GG25" s="89"/>
      <c r="GH25" s="89"/>
      <c r="GI25" s="89"/>
      <c r="GJ25" s="89"/>
      <c r="GK25" s="89"/>
      <c r="GL25" s="89"/>
      <c r="GM25" s="89"/>
      <c r="GN25" s="89"/>
      <c r="GO25" s="89"/>
      <c r="GP25" s="89"/>
      <c r="GQ25" s="89"/>
      <c r="GR25" s="89"/>
      <c r="GS25" s="89"/>
      <c r="GT25" s="89"/>
      <c r="GU25" s="89"/>
      <c r="GV25" s="89"/>
      <c r="GW25" s="89"/>
      <c r="GX25" s="89"/>
      <c r="GY25" s="89"/>
      <c r="GZ25" s="89"/>
      <c r="HA25" s="89"/>
      <c r="HB25" s="89"/>
      <c r="HC25" s="89"/>
    </row>
    <row r="26" spans="1:211" s="34" customFormat="1" ht="19.95" customHeight="1" x14ac:dyDescent="0.3">
      <c r="A26" s="229"/>
      <c r="B26" s="853" t="s">
        <v>1782</v>
      </c>
      <c r="C26" s="854"/>
      <c r="D26" s="854"/>
      <c r="E26" s="854"/>
      <c r="F26" s="854"/>
      <c r="G26" s="854"/>
      <c r="H26" s="854"/>
      <c r="I26" s="854"/>
      <c r="J26" s="854"/>
      <c r="K26" s="854"/>
      <c r="L26" s="854"/>
      <c r="M26" s="854"/>
      <c r="N26" s="854"/>
      <c r="O26" s="854"/>
      <c r="P26" s="854"/>
      <c r="Q26" s="854"/>
      <c r="R26" s="855"/>
      <c r="S26" s="22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c r="CA26" s="89"/>
      <c r="CB26" s="89"/>
      <c r="CC26" s="89"/>
      <c r="CD26" s="89"/>
      <c r="CE26" s="89"/>
      <c r="CF26" s="89"/>
      <c r="CG26" s="89"/>
      <c r="CH26" s="89"/>
      <c r="CI26" s="89"/>
      <c r="CJ26" s="89"/>
      <c r="CK26" s="89"/>
      <c r="CL26" s="89"/>
      <c r="CM26" s="89"/>
      <c r="CN26" s="89"/>
      <c r="CO26" s="89"/>
      <c r="CP26" s="89"/>
      <c r="CQ26" s="89"/>
      <c r="CR26" s="89"/>
      <c r="CS26" s="89"/>
      <c r="CT26" s="89"/>
      <c r="CU26" s="89"/>
      <c r="CV26" s="89"/>
      <c r="CW26" s="89"/>
      <c r="CX26" s="89"/>
      <c r="CY26" s="89"/>
      <c r="CZ26" s="89"/>
      <c r="DA26" s="89"/>
      <c r="DB26" s="89"/>
      <c r="DC26" s="89"/>
      <c r="DD26" s="89"/>
      <c r="DE26" s="89"/>
      <c r="DF26" s="89"/>
      <c r="DG26" s="89"/>
      <c r="DH26" s="89"/>
      <c r="DI26" s="89"/>
      <c r="DJ26" s="89"/>
      <c r="DK26" s="89"/>
      <c r="DL26" s="89"/>
      <c r="DM26" s="89"/>
      <c r="DN26" s="89"/>
      <c r="DO26" s="89"/>
      <c r="DP26" s="89"/>
      <c r="DQ26" s="89"/>
      <c r="DR26" s="89"/>
      <c r="DS26" s="89"/>
      <c r="DT26" s="89"/>
      <c r="DU26" s="89"/>
      <c r="DV26" s="89"/>
      <c r="DW26" s="89"/>
      <c r="DX26" s="89"/>
      <c r="DY26" s="89"/>
      <c r="DZ26" s="89"/>
      <c r="EA26" s="89"/>
      <c r="EB26" s="89"/>
      <c r="EC26" s="89"/>
      <c r="ED26" s="89"/>
      <c r="EE26" s="89"/>
      <c r="EF26" s="89"/>
      <c r="EG26" s="89"/>
      <c r="EH26" s="89"/>
      <c r="EI26" s="89"/>
      <c r="EJ26" s="89"/>
      <c r="EK26" s="89"/>
      <c r="EL26" s="89"/>
      <c r="EM26" s="89"/>
      <c r="EN26" s="89"/>
      <c r="EO26" s="89"/>
      <c r="EP26" s="89"/>
      <c r="EQ26" s="89"/>
      <c r="ER26" s="89"/>
      <c r="ES26" s="89"/>
      <c r="ET26" s="89"/>
      <c r="EU26" s="89"/>
      <c r="EV26" s="89"/>
      <c r="EW26" s="89"/>
      <c r="EX26" s="89"/>
      <c r="EY26" s="89"/>
      <c r="EZ26" s="89"/>
      <c r="FA26" s="89"/>
      <c r="FB26" s="89"/>
      <c r="FC26" s="89"/>
      <c r="FD26" s="89"/>
      <c r="FE26" s="89"/>
      <c r="FF26" s="89"/>
      <c r="FG26" s="89"/>
      <c r="FH26" s="89"/>
      <c r="FI26" s="89"/>
      <c r="FJ26" s="89"/>
      <c r="FK26" s="89"/>
      <c r="FL26" s="89"/>
      <c r="FM26" s="89"/>
      <c r="FN26" s="89"/>
      <c r="FO26" s="89"/>
      <c r="FP26" s="89"/>
      <c r="FQ26" s="89"/>
      <c r="FR26" s="89"/>
      <c r="FS26" s="89"/>
      <c r="FT26" s="89"/>
      <c r="FU26" s="89"/>
      <c r="FV26" s="89"/>
      <c r="FW26" s="89"/>
      <c r="FX26" s="89"/>
      <c r="FY26" s="89"/>
      <c r="FZ26" s="89"/>
      <c r="GA26" s="89"/>
      <c r="GB26" s="89"/>
      <c r="GC26" s="89"/>
      <c r="GD26" s="89"/>
      <c r="GE26" s="89"/>
      <c r="GF26" s="89"/>
      <c r="GG26" s="89"/>
      <c r="GH26" s="89"/>
      <c r="GI26" s="89"/>
      <c r="GJ26" s="89"/>
      <c r="GK26" s="89"/>
      <c r="GL26" s="89"/>
      <c r="GM26" s="89"/>
      <c r="GN26" s="89"/>
      <c r="GO26" s="89"/>
      <c r="GP26" s="89"/>
      <c r="GQ26" s="89"/>
      <c r="GR26" s="89"/>
      <c r="GS26" s="89"/>
      <c r="GT26" s="89"/>
      <c r="GU26" s="89"/>
      <c r="GV26" s="89"/>
      <c r="GW26" s="89"/>
      <c r="GX26" s="89"/>
      <c r="GY26" s="89"/>
      <c r="GZ26" s="89"/>
      <c r="HA26" s="89"/>
      <c r="HB26" s="89"/>
      <c r="HC26" s="89"/>
    </row>
    <row r="27" spans="1:211" s="34" customFormat="1" ht="19.95" customHeight="1" x14ac:dyDescent="0.3">
      <c r="A27" s="229"/>
      <c r="B27" s="853" t="s">
        <v>1783</v>
      </c>
      <c r="C27" s="854"/>
      <c r="D27" s="854"/>
      <c r="E27" s="854"/>
      <c r="F27" s="854"/>
      <c r="G27" s="854"/>
      <c r="H27" s="854"/>
      <c r="I27" s="854"/>
      <c r="J27" s="854"/>
      <c r="K27" s="854"/>
      <c r="L27" s="854"/>
      <c r="M27" s="383"/>
      <c r="N27" s="383"/>
      <c r="O27" s="383"/>
      <c r="P27" s="383"/>
      <c r="Q27" s="383"/>
      <c r="R27" s="384"/>
      <c r="S27" s="22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89"/>
      <c r="BL27" s="89"/>
      <c r="BM27" s="89"/>
      <c r="BN27" s="89"/>
      <c r="BO27" s="89"/>
      <c r="BP27" s="89"/>
      <c r="BQ27" s="89"/>
      <c r="BR27" s="89"/>
      <c r="BS27" s="89"/>
      <c r="BT27" s="89"/>
      <c r="BU27" s="89"/>
      <c r="BV27" s="89"/>
      <c r="BW27" s="89"/>
      <c r="BX27" s="89"/>
      <c r="BY27" s="89"/>
      <c r="BZ27" s="89"/>
      <c r="CA27" s="89"/>
      <c r="CB27" s="89"/>
      <c r="CC27" s="89"/>
      <c r="CD27" s="89"/>
      <c r="CE27" s="89"/>
      <c r="CF27" s="89"/>
      <c r="CG27" s="89"/>
      <c r="CH27" s="89"/>
      <c r="CI27" s="89"/>
      <c r="CJ27" s="89"/>
      <c r="CK27" s="89"/>
      <c r="CL27" s="89"/>
      <c r="CM27" s="89"/>
      <c r="CN27" s="89"/>
      <c r="CO27" s="89"/>
      <c r="CP27" s="89"/>
      <c r="CQ27" s="89"/>
      <c r="CR27" s="89"/>
      <c r="CS27" s="89"/>
      <c r="CT27" s="89"/>
      <c r="CU27" s="89"/>
      <c r="CV27" s="89"/>
      <c r="CW27" s="89"/>
      <c r="CX27" s="89"/>
      <c r="CY27" s="89"/>
      <c r="CZ27" s="89"/>
      <c r="DA27" s="89"/>
      <c r="DB27" s="89"/>
      <c r="DC27" s="89"/>
      <c r="DD27" s="89"/>
      <c r="DE27" s="89"/>
      <c r="DF27" s="89"/>
      <c r="DG27" s="89"/>
      <c r="DH27" s="89"/>
      <c r="DI27" s="89"/>
      <c r="DJ27" s="89"/>
      <c r="DK27" s="89"/>
      <c r="DL27" s="89"/>
      <c r="DM27" s="89"/>
      <c r="DN27" s="89"/>
      <c r="DO27" s="89"/>
      <c r="DP27" s="89"/>
      <c r="DQ27" s="89"/>
      <c r="DR27" s="89"/>
      <c r="DS27" s="89"/>
      <c r="DT27" s="89"/>
      <c r="DU27" s="89"/>
      <c r="DV27" s="89"/>
      <c r="DW27" s="89"/>
      <c r="DX27" s="89"/>
      <c r="DY27" s="89"/>
      <c r="DZ27" s="89"/>
      <c r="EA27" s="89"/>
      <c r="EB27" s="89"/>
      <c r="EC27" s="89"/>
      <c r="ED27" s="89"/>
      <c r="EE27" s="89"/>
      <c r="EF27" s="89"/>
      <c r="EG27" s="89"/>
      <c r="EH27" s="89"/>
      <c r="EI27" s="89"/>
      <c r="EJ27" s="89"/>
      <c r="EK27" s="89"/>
      <c r="EL27" s="89"/>
      <c r="EM27" s="89"/>
      <c r="EN27" s="89"/>
      <c r="EO27" s="89"/>
      <c r="EP27" s="89"/>
      <c r="EQ27" s="89"/>
      <c r="ER27" s="89"/>
      <c r="ES27" s="89"/>
      <c r="ET27" s="89"/>
      <c r="EU27" s="89"/>
      <c r="EV27" s="89"/>
      <c r="EW27" s="89"/>
      <c r="EX27" s="89"/>
      <c r="EY27" s="89"/>
      <c r="EZ27" s="89"/>
      <c r="FA27" s="89"/>
      <c r="FB27" s="89"/>
      <c r="FC27" s="89"/>
      <c r="FD27" s="89"/>
      <c r="FE27" s="89"/>
      <c r="FF27" s="89"/>
      <c r="FG27" s="89"/>
      <c r="FH27" s="89"/>
      <c r="FI27" s="89"/>
      <c r="FJ27" s="89"/>
      <c r="FK27" s="89"/>
      <c r="FL27" s="89"/>
      <c r="FM27" s="89"/>
      <c r="FN27" s="89"/>
      <c r="FO27" s="89"/>
      <c r="FP27" s="89"/>
      <c r="FQ27" s="89"/>
      <c r="FR27" s="89"/>
      <c r="FS27" s="89"/>
      <c r="FT27" s="89"/>
      <c r="FU27" s="89"/>
      <c r="FV27" s="89"/>
      <c r="FW27" s="89"/>
      <c r="FX27" s="89"/>
      <c r="FY27" s="89"/>
      <c r="FZ27" s="89"/>
      <c r="GA27" s="89"/>
      <c r="GB27" s="89"/>
      <c r="GC27" s="89"/>
      <c r="GD27" s="89"/>
      <c r="GE27" s="89"/>
      <c r="GF27" s="89"/>
      <c r="GG27" s="89"/>
      <c r="GH27" s="89"/>
      <c r="GI27" s="89"/>
      <c r="GJ27" s="89"/>
      <c r="GK27" s="89"/>
      <c r="GL27" s="89"/>
      <c r="GM27" s="89"/>
      <c r="GN27" s="89"/>
      <c r="GO27" s="89"/>
      <c r="GP27" s="89"/>
      <c r="GQ27" s="89"/>
      <c r="GR27" s="89"/>
      <c r="GS27" s="89"/>
      <c r="GT27" s="89"/>
      <c r="GU27" s="89"/>
      <c r="GV27" s="89"/>
      <c r="GW27" s="89"/>
      <c r="GX27" s="89"/>
      <c r="GY27" s="89"/>
      <c r="GZ27" s="89"/>
      <c r="HA27" s="89"/>
      <c r="HB27" s="89"/>
      <c r="HC27" s="89"/>
    </row>
    <row r="28" spans="1:211" s="34" customFormat="1" ht="19.95" customHeight="1" x14ac:dyDescent="0.3">
      <c r="A28" s="229"/>
      <c r="B28" s="853" t="s">
        <v>1784</v>
      </c>
      <c r="C28" s="854"/>
      <c r="D28" s="854"/>
      <c r="E28" s="854"/>
      <c r="F28" s="854"/>
      <c r="G28" s="854"/>
      <c r="H28" s="854"/>
      <c r="I28" s="854"/>
      <c r="J28" s="854"/>
      <c r="K28" s="854"/>
      <c r="L28" s="854"/>
      <c r="M28" s="854"/>
      <c r="N28" s="854"/>
      <c r="O28" s="854"/>
      <c r="P28" s="854"/>
      <c r="Q28" s="854"/>
      <c r="R28" s="855"/>
      <c r="S28" s="22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c r="BC28" s="89"/>
      <c r="BD28" s="89"/>
      <c r="BE28" s="89"/>
      <c r="BF28" s="89"/>
      <c r="BG28" s="89"/>
      <c r="BH28" s="89"/>
      <c r="BI28" s="89"/>
      <c r="BJ28" s="89"/>
      <c r="BK28" s="89"/>
      <c r="BL28" s="89"/>
      <c r="BM28" s="89"/>
      <c r="BN28" s="89"/>
      <c r="BO28" s="89"/>
      <c r="BP28" s="89"/>
      <c r="BQ28" s="89"/>
      <c r="BR28" s="89"/>
      <c r="BS28" s="89"/>
      <c r="BT28" s="89"/>
      <c r="BU28" s="89"/>
      <c r="BV28" s="89"/>
      <c r="BW28" s="89"/>
      <c r="BX28" s="89"/>
      <c r="BY28" s="89"/>
      <c r="BZ28" s="89"/>
      <c r="CA28" s="89"/>
      <c r="CB28" s="89"/>
      <c r="CC28" s="89"/>
      <c r="CD28" s="89"/>
      <c r="CE28" s="89"/>
      <c r="CF28" s="89"/>
      <c r="CG28" s="89"/>
      <c r="CH28" s="89"/>
      <c r="CI28" s="89"/>
      <c r="CJ28" s="89"/>
      <c r="CK28" s="89"/>
      <c r="CL28" s="89"/>
      <c r="CM28" s="89"/>
      <c r="CN28" s="89"/>
      <c r="CO28" s="89"/>
      <c r="CP28" s="89"/>
      <c r="CQ28" s="89"/>
      <c r="CR28" s="89"/>
      <c r="CS28" s="89"/>
      <c r="CT28" s="89"/>
      <c r="CU28" s="89"/>
      <c r="CV28" s="89"/>
      <c r="CW28" s="89"/>
      <c r="CX28" s="89"/>
      <c r="CY28" s="89"/>
      <c r="CZ28" s="89"/>
      <c r="DA28" s="89"/>
      <c r="DB28" s="89"/>
      <c r="DC28" s="89"/>
      <c r="DD28" s="89"/>
      <c r="DE28" s="89"/>
      <c r="DF28" s="89"/>
      <c r="DG28" s="89"/>
      <c r="DH28" s="89"/>
      <c r="DI28" s="89"/>
      <c r="DJ28" s="89"/>
      <c r="DK28" s="89"/>
      <c r="DL28" s="89"/>
      <c r="DM28" s="89"/>
      <c r="DN28" s="89"/>
      <c r="DO28" s="89"/>
      <c r="DP28" s="89"/>
      <c r="DQ28" s="89"/>
      <c r="DR28" s="89"/>
      <c r="DS28" s="89"/>
      <c r="DT28" s="89"/>
      <c r="DU28" s="89"/>
      <c r="DV28" s="89"/>
      <c r="DW28" s="89"/>
      <c r="DX28" s="89"/>
      <c r="DY28" s="89"/>
      <c r="DZ28" s="89"/>
      <c r="EA28" s="89"/>
      <c r="EB28" s="89"/>
      <c r="EC28" s="89"/>
      <c r="ED28" s="89"/>
      <c r="EE28" s="89"/>
      <c r="EF28" s="89"/>
      <c r="EG28" s="89"/>
      <c r="EH28" s="89"/>
      <c r="EI28" s="89"/>
      <c r="EJ28" s="89"/>
      <c r="EK28" s="89"/>
      <c r="EL28" s="89"/>
      <c r="EM28" s="89"/>
      <c r="EN28" s="89"/>
      <c r="EO28" s="89"/>
      <c r="EP28" s="89"/>
      <c r="EQ28" s="89"/>
      <c r="ER28" s="89"/>
      <c r="ES28" s="89"/>
      <c r="ET28" s="89"/>
      <c r="EU28" s="89"/>
      <c r="EV28" s="89"/>
      <c r="EW28" s="89"/>
      <c r="EX28" s="89"/>
      <c r="EY28" s="89"/>
      <c r="EZ28" s="89"/>
      <c r="FA28" s="89"/>
      <c r="FB28" s="89"/>
      <c r="FC28" s="89"/>
      <c r="FD28" s="89"/>
      <c r="FE28" s="89"/>
      <c r="FF28" s="89"/>
      <c r="FG28" s="89"/>
      <c r="FH28" s="89"/>
      <c r="FI28" s="89"/>
      <c r="FJ28" s="89"/>
      <c r="FK28" s="89"/>
      <c r="FL28" s="89"/>
      <c r="FM28" s="89"/>
      <c r="FN28" s="89"/>
      <c r="FO28" s="89"/>
      <c r="FP28" s="89"/>
      <c r="FQ28" s="89"/>
      <c r="FR28" s="89"/>
      <c r="FS28" s="89"/>
      <c r="FT28" s="89"/>
      <c r="FU28" s="89"/>
      <c r="FV28" s="89"/>
      <c r="FW28" s="89"/>
      <c r="FX28" s="89"/>
      <c r="FY28" s="89"/>
      <c r="FZ28" s="89"/>
      <c r="GA28" s="89"/>
      <c r="GB28" s="89"/>
      <c r="GC28" s="89"/>
      <c r="GD28" s="89"/>
      <c r="GE28" s="89"/>
      <c r="GF28" s="89"/>
      <c r="GG28" s="89"/>
      <c r="GH28" s="89"/>
      <c r="GI28" s="89"/>
      <c r="GJ28" s="89"/>
      <c r="GK28" s="89"/>
      <c r="GL28" s="89"/>
      <c r="GM28" s="89"/>
      <c r="GN28" s="89"/>
      <c r="GO28" s="89"/>
      <c r="GP28" s="89"/>
      <c r="GQ28" s="89"/>
      <c r="GR28" s="89"/>
      <c r="GS28" s="89"/>
      <c r="GT28" s="89"/>
      <c r="GU28" s="89"/>
      <c r="GV28" s="89"/>
      <c r="GW28" s="89"/>
      <c r="GX28" s="89"/>
      <c r="GY28" s="89"/>
      <c r="GZ28" s="89"/>
      <c r="HA28" s="89"/>
      <c r="HB28" s="89"/>
      <c r="HC28" s="89"/>
    </row>
    <row r="29" spans="1:211" s="34" customFormat="1" ht="19.95" customHeight="1" x14ac:dyDescent="0.3">
      <c r="A29" s="229"/>
      <c r="B29" s="853"/>
      <c r="C29" s="854"/>
      <c r="D29" s="854"/>
      <c r="E29" s="854"/>
      <c r="F29" s="854"/>
      <c r="G29" s="854"/>
      <c r="H29" s="854"/>
      <c r="I29" s="854"/>
      <c r="J29" s="854"/>
      <c r="K29" s="854"/>
      <c r="L29" s="854"/>
      <c r="M29" s="854"/>
      <c r="N29" s="854"/>
      <c r="O29" s="854"/>
      <c r="P29" s="854"/>
      <c r="Q29" s="854"/>
      <c r="R29" s="855"/>
      <c r="S29" s="22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89"/>
      <c r="BD29" s="89"/>
      <c r="BE29" s="89"/>
      <c r="BF29" s="89"/>
      <c r="BG29" s="89"/>
      <c r="BH29" s="89"/>
      <c r="BI29" s="89"/>
      <c r="BJ29" s="89"/>
      <c r="BK29" s="89"/>
      <c r="BL29" s="89"/>
      <c r="BM29" s="89"/>
      <c r="BN29" s="89"/>
      <c r="BO29" s="89"/>
      <c r="BP29" s="89"/>
      <c r="BQ29" s="89"/>
      <c r="BR29" s="89"/>
      <c r="BS29" s="89"/>
      <c r="BT29" s="89"/>
      <c r="BU29" s="89"/>
      <c r="BV29" s="89"/>
      <c r="BW29" s="89"/>
      <c r="BX29" s="89"/>
      <c r="BY29" s="89"/>
      <c r="BZ29" s="89"/>
      <c r="CA29" s="89"/>
      <c r="CB29" s="89"/>
      <c r="CC29" s="89"/>
      <c r="CD29" s="89"/>
      <c r="CE29" s="89"/>
      <c r="CF29" s="89"/>
      <c r="CG29" s="89"/>
      <c r="CH29" s="89"/>
      <c r="CI29" s="89"/>
      <c r="CJ29" s="89"/>
      <c r="CK29" s="89"/>
      <c r="CL29" s="89"/>
      <c r="CM29" s="89"/>
      <c r="CN29" s="89"/>
      <c r="CO29" s="89"/>
      <c r="CP29" s="89"/>
      <c r="CQ29" s="89"/>
      <c r="CR29" s="89"/>
      <c r="CS29" s="89"/>
      <c r="CT29" s="89"/>
      <c r="CU29" s="89"/>
      <c r="CV29" s="89"/>
      <c r="CW29" s="89"/>
      <c r="CX29" s="89"/>
      <c r="CY29" s="89"/>
      <c r="CZ29" s="89"/>
      <c r="DA29" s="89"/>
      <c r="DB29" s="89"/>
      <c r="DC29" s="89"/>
      <c r="DD29" s="89"/>
      <c r="DE29" s="89"/>
      <c r="DF29" s="89"/>
      <c r="DG29" s="89"/>
      <c r="DH29" s="89"/>
      <c r="DI29" s="89"/>
      <c r="DJ29" s="89"/>
      <c r="DK29" s="89"/>
      <c r="DL29" s="89"/>
      <c r="DM29" s="89"/>
      <c r="DN29" s="89"/>
      <c r="DO29" s="89"/>
      <c r="DP29" s="89"/>
      <c r="DQ29" s="89"/>
      <c r="DR29" s="89"/>
      <c r="DS29" s="89"/>
      <c r="DT29" s="89"/>
      <c r="DU29" s="89"/>
      <c r="DV29" s="89"/>
      <c r="DW29" s="89"/>
      <c r="DX29" s="89"/>
      <c r="DY29" s="89"/>
      <c r="DZ29" s="89"/>
      <c r="EA29" s="89"/>
      <c r="EB29" s="89"/>
      <c r="EC29" s="89"/>
      <c r="ED29" s="89"/>
      <c r="EE29" s="89"/>
      <c r="EF29" s="89"/>
      <c r="EG29" s="89"/>
      <c r="EH29" s="89"/>
      <c r="EI29" s="89"/>
      <c r="EJ29" s="89"/>
      <c r="EK29" s="89"/>
      <c r="EL29" s="89"/>
      <c r="EM29" s="89"/>
      <c r="EN29" s="89"/>
      <c r="EO29" s="89"/>
      <c r="EP29" s="89"/>
      <c r="EQ29" s="89"/>
      <c r="ER29" s="89"/>
      <c r="ES29" s="89"/>
      <c r="ET29" s="89"/>
      <c r="EU29" s="89"/>
      <c r="EV29" s="89"/>
      <c r="EW29" s="89"/>
      <c r="EX29" s="89"/>
      <c r="EY29" s="89"/>
      <c r="EZ29" s="89"/>
      <c r="FA29" s="89"/>
      <c r="FB29" s="89"/>
      <c r="FC29" s="89"/>
      <c r="FD29" s="89"/>
      <c r="FE29" s="89"/>
      <c r="FF29" s="89"/>
      <c r="FG29" s="89"/>
      <c r="FH29" s="89"/>
      <c r="FI29" s="89"/>
      <c r="FJ29" s="89"/>
      <c r="FK29" s="89"/>
      <c r="FL29" s="89"/>
      <c r="FM29" s="89"/>
      <c r="FN29" s="89"/>
      <c r="FO29" s="89"/>
      <c r="FP29" s="89"/>
      <c r="FQ29" s="89"/>
      <c r="FR29" s="89"/>
      <c r="FS29" s="89"/>
      <c r="FT29" s="89"/>
      <c r="FU29" s="89"/>
      <c r="FV29" s="89"/>
      <c r="FW29" s="89"/>
      <c r="FX29" s="89"/>
      <c r="FY29" s="89"/>
      <c r="FZ29" s="89"/>
      <c r="GA29" s="89"/>
      <c r="GB29" s="89"/>
      <c r="GC29" s="89"/>
      <c r="GD29" s="89"/>
      <c r="GE29" s="89"/>
      <c r="GF29" s="89"/>
      <c r="GG29" s="89"/>
      <c r="GH29" s="89"/>
      <c r="GI29" s="89"/>
      <c r="GJ29" s="89"/>
      <c r="GK29" s="89"/>
      <c r="GL29" s="89"/>
      <c r="GM29" s="89"/>
      <c r="GN29" s="89"/>
      <c r="GO29" s="89"/>
      <c r="GP29" s="89"/>
      <c r="GQ29" s="89"/>
      <c r="GR29" s="89"/>
      <c r="GS29" s="89"/>
      <c r="GT29" s="89"/>
      <c r="GU29" s="89"/>
      <c r="GV29" s="89"/>
      <c r="GW29" s="89"/>
      <c r="GX29" s="89"/>
      <c r="GY29" s="89"/>
      <c r="GZ29" s="89"/>
      <c r="HA29" s="89"/>
      <c r="HB29" s="89"/>
      <c r="HC29" s="89"/>
    </row>
    <row r="30" spans="1:211" s="34" customFormat="1" ht="19.95" customHeight="1" x14ac:dyDescent="0.3">
      <c r="A30" s="229"/>
      <c r="B30" s="853" t="s">
        <v>1785</v>
      </c>
      <c r="C30" s="854"/>
      <c r="D30" s="854"/>
      <c r="E30" s="854"/>
      <c r="F30" s="854"/>
      <c r="G30" s="854"/>
      <c r="H30" s="854"/>
      <c r="I30" s="854"/>
      <c r="J30" s="854"/>
      <c r="K30" s="854"/>
      <c r="L30" s="383"/>
      <c r="M30" s="383"/>
      <c r="N30" s="383"/>
      <c r="O30" s="383"/>
      <c r="P30" s="383"/>
      <c r="Q30" s="383"/>
      <c r="R30" s="384"/>
      <c r="S30" s="22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c r="BF30" s="89"/>
      <c r="BG30" s="89"/>
      <c r="BH30" s="89"/>
      <c r="BI30" s="89"/>
      <c r="BJ30" s="89"/>
      <c r="BK30" s="89"/>
      <c r="BL30" s="89"/>
      <c r="BM30" s="89"/>
      <c r="BN30" s="89"/>
      <c r="BO30" s="89"/>
      <c r="BP30" s="89"/>
      <c r="BQ30" s="89"/>
      <c r="BR30" s="89"/>
      <c r="BS30" s="89"/>
      <c r="BT30" s="89"/>
      <c r="BU30" s="89"/>
      <c r="BV30" s="89"/>
      <c r="BW30" s="89"/>
      <c r="BX30" s="89"/>
      <c r="BY30" s="89"/>
      <c r="BZ30" s="89"/>
      <c r="CA30" s="89"/>
      <c r="CB30" s="89"/>
      <c r="CC30" s="89"/>
      <c r="CD30" s="89"/>
      <c r="CE30" s="89"/>
      <c r="CF30" s="89"/>
      <c r="CG30" s="89"/>
      <c r="CH30" s="89"/>
      <c r="CI30" s="89"/>
      <c r="CJ30" s="89"/>
      <c r="CK30" s="89"/>
      <c r="CL30" s="89"/>
      <c r="CM30" s="89"/>
      <c r="CN30" s="89"/>
      <c r="CO30" s="89"/>
      <c r="CP30" s="89"/>
      <c r="CQ30" s="89"/>
      <c r="CR30" s="89"/>
      <c r="CS30" s="89"/>
      <c r="CT30" s="89"/>
      <c r="CU30" s="89"/>
      <c r="CV30" s="89"/>
      <c r="CW30" s="89"/>
      <c r="CX30" s="89"/>
      <c r="CY30" s="89"/>
      <c r="CZ30" s="89"/>
      <c r="DA30" s="89"/>
      <c r="DB30" s="89"/>
      <c r="DC30" s="89"/>
      <c r="DD30" s="89"/>
      <c r="DE30" s="89"/>
      <c r="DF30" s="89"/>
      <c r="DG30" s="89"/>
      <c r="DH30" s="89"/>
      <c r="DI30" s="89"/>
      <c r="DJ30" s="89"/>
      <c r="DK30" s="89"/>
      <c r="DL30" s="89"/>
      <c r="DM30" s="89"/>
      <c r="DN30" s="89"/>
      <c r="DO30" s="89"/>
      <c r="DP30" s="89"/>
      <c r="DQ30" s="89"/>
      <c r="DR30" s="89"/>
      <c r="DS30" s="89"/>
      <c r="DT30" s="89"/>
      <c r="DU30" s="89"/>
      <c r="DV30" s="89"/>
      <c r="DW30" s="89"/>
      <c r="DX30" s="89"/>
      <c r="DY30" s="89"/>
      <c r="DZ30" s="89"/>
      <c r="EA30" s="89"/>
      <c r="EB30" s="89"/>
      <c r="EC30" s="89"/>
      <c r="ED30" s="89"/>
      <c r="EE30" s="89"/>
      <c r="EF30" s="89"/>
      <c r="EG30" s="89"/>
      <c r="EH30" s="89"/>
      <c r="EI30" s="89"/>
      <c r="EJ30" s="89"/>
      <c r="EK30" s="89"/>
      <c r="EL30" s="89"/>
      <c r="EM30" s="89"/>
      <c r="EN30" s="89"/>
      <c r="EO30" s="89"/>
      <c r="EP30" s="89"/>
      <c r="EQ30" s="89"/>
      <c r="ER30" s="89"/>
      <c r="ES30" s="89"/>
      <c r="ET30" s="89"/>
      <c r="EU30" s="89"/>
      <c r="EV30" s="89"/>
      <c r="EW30" s="89"/>
      <c r="EX30" s="89"/>
      <c r="EY30" s="89"/>
      <c r="EZ30" s="89"/>
      <c r="FA30" s="89"/>
      <c r="FB30" s="89"/>
      <c r="FC30" s="89"/>
      <c r="FD30" s="89"/>
      <c r="FE30" s="89"/>
      <c r="FF30" s="89"/>
      <c r="FG30" s="89"/>
      <c r="FH30" s="89"/>
      <c r="FI30" s="89"/>
      <c r="FJ30" s="89"/>
      <c r="FK30" s="89"/>
      <c r="FL30" s="89"/>
      <c r="FM30" s="89"/>
      <c r="FN30" s="89"/>
      <c r="FO30" s="89"/>
      <c r="FP30" s="89"/>
      <c r="FQ30" s="89"/>
      <c r="FR30" s="89"/>
      <c r="FS30" s="89"/>
      <c r="FT30" s="89"/>
      <c r="FU30" s="89"/>
      <c r="FV30" s="89"/>
      <c r="FW30" s="89"/>
      <c r="FX30" s="89"/>
      <c r="FY30" s="89"/>
      <c r="FZ30" s="89"/>
      <c r="GA30" s="89"/>
      <c r="GB30" s="89"/>
      <c r="GC30" s="89"/>
      <c r="GD30" s="89"/>
      <c r="GE30" s="89"/>
      <c r="GF30" s="89"/>
      <c r="GG30" s="89"/>
      <c r="GH30" s="89"/>
      <c r="GI30" s="89"/>
      <c r="GJ30" s="89"/>
      <c r="GK30" s="89"/>
      <c r="GL30" s="89"/>
      <c r="GM30" s="89"/>
      <c r="GN30" s="89"/>
      <c r="GO30" s="89"/>
      <c r="GP30" s="89"/>
      <c r="GQ30" s="89"/>
      <c r="GR30" s="89"/>
      <c r="GS30" s="89"/>
      <c r="GT30" s="89"/>
      <c r="GU30" s="89"/>
      <c r="GV30" s="89"/>
      <c r="GW30" s="89"/>
      <c r="GX30" s="89"/>
      <c r="GY30" s="89"/>
      <c r="GZ30" s="89"/>
      <c r="HA30" s="89"/>
      <c r="HB30" s="89"/>
      <c r="HC30" s="89"/>
    </row>
    <row r="31" spans="1:211" customFormat="1" ht="19.95" customHeight="1" x14ac:dyDescent="0.3">
      <c r="A31" s="229"/>
      <c r="B31" s="845" t="s">
        <v>1786</v>
      </c>
      <c r="C31" s="846"/>
      <c r="D31" s="846"/>
      <c r="E31" s="846"/>
      <c r="F31" s="846"/>
      <c r="G31" s="846"/>
      <c r="H31" s="846"/>
      <c r="I31" s="846"/>
      <c r="J31" s="211"/>
      <c r="K31" s="211"/>
      <c r="L31" s="211"/>
      <c r="M31" s="211"/>
      <c r="N31" s="211"/>
      <c r="O31" s="211"/>
      <c r="P31" s="211"/>
      <c r="Q31" s="211"/>
      <c r="R31" s="207"/>
      <c r="S31" s="229"/>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S31" s="74"/>
      <c r="BT31" s="74"/>
      <c r="BU31" s="74"/>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c r="DC31" s="74"/>
      <c r="DD31" s="74"/>
      <c r="DE31" s="74"/>
      <c r="DF31" s="74"/>
      <c r="DG31" s="74"/>
      <c r="DH31" s="74"/>
      <c r="DI31" s="74"/>
      <c r="DJ31" s="74"/>
      <c r="DK31" s="74"/>
      <c r="DL31" s="74"/>
      <c r="DM31" s="74"/>
      <c r="DN31" s="74"/>
      <c r="DO31" s="74"/>
      <c r="DP31" s="74"/>
      <c r="DQ31" s="74"/>
      <c r="DR31" s="74"/>
      <c r="DS31" s="74"/>
      <c r="DT31" s="74"/>
      <c r="DU31" s="74"/>
      <c r="DV31" s="74"/>
      <c r="DW31" s="74"/>
      <c r="DX31" s="74"/>
      <c r="DY31" s="74"/>
      <c r="DZ31" s="74"/>
      <c r="EA31" s="74"/>
      <c r="EB31" s="74"/>
      <c r="EC31" s="74"/>
      <c r="ED31" s="74"/>
      <c r="EE31" s="74"/>
      <c r="EF31" s="74"/>
      <c r="EG31" s="74"/>
      <c r="EH31" s="74"/>
      <c r="EI31" s="74"/>
      <c r="EJ31" s="74"/>
      <c r="EK31" s="74"/>
      <c r="EL31" s="74"/>
      <c r="EM31" s="74"/>
      <c r="EN31" s="74"/>
      <c r="EO31" s="74"/>
      <c r="EP31" s="74"/>
      <c r="EQ31" s="74"/>
      <c r="ER31" s="74"/>
      <c r="ES31" s="74"/>
      <c r="ET31" s="74"/>
      <c r="EU31" s="74"/>
      <c r="EV31" s="74"/>
      <c r="EW31" s="74"/>
      <c r="EX31" s="74"/>
      <c r="EY31" s="74"/>
      <c r="EZ31" s="74"/>
      <c r="FA31" s="74"/>
      <c r="FB31" s="74"/>
      <c r="FC31" s="74"/>
      <c r="FD31" s="74"/>
      <c r="FE31" s="74"/>
      <c r="FF31" s="74"/>
      <c r="FG31" s="74"/>
      <c r="FH31" s="74"/>
      <c r="FI31" s="74"/>
      <c r="FJ31" s="74"/>
      <c r="FK31" s="74"/>
      <c r="FL31" s="74"/>
      <c r="FM31" s="74"/>
      <c r="FN31" s="74"/>
      <c r="FO31" s="74"/>
      <c r="FP31" s="74"/>
      <c r="FQ31" s="74"/>
      <c r="FR31" s="74"/>
      <c r="FS31" s="74"/>
      <c r="FT31" s="74"/>
      <c r="FU31" s="74"/>
      <c r="FV31" s="74"/>
      <c r="FW31" s="74"/>
      <c r="FX31" s="74"/>
      <c r="FY31" s="74"/>
      <c r="FZ31" s="74"/>
      <c r="GA31" s="74"/>
      <c r="GB31" s="74"/>
      <c r="GC31" s="74"/>
      <c r="GD31" s="74"/>
      <c r="GE31" s="74"/>
      <c r="GF31" s="74"/>
      <c r="GG31" s="74"/>
      <c r="GH31" s="74"/>
      <c r="GI31" s="74"/>
      <c r="GJ31" s="74"/>
      <c r="GK31" s="74"/>
      <c r="GL31" s="74"/>
      <c r="GM31" s="74"/>
      <c r="GN31" s="74"/>
      <c r="GO31" s="74"/>
      <c r="GP31" s="74"/>
      <c r="GQ31" s="74"/>
      <c r="GR31" s="74"/>
      <c r="GS31" s="74"/>
      <c r="GT31" s="74"/>
      <c r="GU31" s="74"/>
      <c r="GV31" s="74"/>
      <c r="GW31" s="74"/>
      <c r="GX31" s="74"/>
      <c r="GY31" s="74"/>
      <c r="GZ31" s="74"/>
      <c r="HA31" s="74"/>
      <c r="HB31" s="74"/>
      <c r="HC31" s="74"/>
    </row>
    <row r="32" spans="1:211" customFormat="1" ht="10.199999999999999" customHeight="1" x14ac:dyDescent="0.3">
      <c r="A32" s="229"/>
      <c r="B32" s="212"/>
      <c r="C32" s="213"/>
      <c r="D32" s="214"/>
      <c r="E32" s="215"/>
      <c r="F32" s="216"/>
      <c r="G32" s="216"/>
      <c r="H32" s="216"/>
      <c r="I32" s="216"/>
      <c r="J32" s="216"/>
      <c r="K32" s="216"/>
      <c r="L32" s="216"/>
      <c r="M32" s="216"/>
      <c r="N32" s="216"/>
      <c r="O32" s="216"/>
      <c r="P32" s="216"/>
      <c r="Q32" s="216"/>
      <c r="R32" s="217"/>
      <c r="S32" s="229"/>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c r="EJ32" s="74"/>
      <c r="EK32" s="74"/>
      <c r="EL32" s="74"/>
      <c r="EM32" s="74"/>
      <c r="EN32" s="74"/>
      <c r="EO32" s="74"/>
      <c r="EP32" s="74"/>
      <c r="EQ32" s="74"/>
      <c r="ER32" s="74"/>
      <c r="ES32" s="74"/>
      <c r="ET32" s="74"/>
      <c r="EU32" s="74"/>
      <c r="EV32" s="74"/>
      <c r="EW32" s="74"/>
      <c r="EX32" s="74"/>
      <c r="EY32" s="74"/>
      <c r="EZ32" s="74"/>
      <c r="FA32" s="74"/>
      <c r="FB32" s="74"/>
      <c r="FC32" s="74"/>
      <c r="FD32" s="74"/>
      <c r="FE32" s="74"/>
      <c r="FF32" s="74"/>
      <c r="FG32" s="74"/>
      <c r="FH32" s="74"/>
      <c r="FI32" s="74"/>
      <c r="FJ32" s="74"/>
      <c r="FK32" s="74"/>
      <c r="FL32" s="74"/>
      <c r="FM32" s="74"/>
      <c r="FN32" s="74"/>
      <c r="FO32" s="74"/>
      <c r="FP32" s="74"/>
      <c r="FQ32" s="74"/>
      <c r="FR32" s="74"/>
      <c r="FS32" s="74"/>
      <c r="FT32" s="74"/>
      <c r="FU32" s="74"/>
      <c r="FV32" s="74"/>
      <c r="FW32" s="74"/>
      <c r="FX32" s="74"/>
      <c r="FY32" s="74"/>
      <c r="FZ32" s="74"/>
      <c r="GA32" s="74"/>
      <c r="GB32" s="74"/>
      <c r="GC32" s="74"/>
      <c r="GD32" s="74"/>
      <c r="GE32" s="74"/>
      <c r="GF32" s="74"/>
      <c r="GG32" s="74"/>
      <c r="GH32" s="74"/>
      <c r="GI32" s="74"/>
      <c r="GJ32" s="74"/>
      <c r="GK32" s="74"/>
      <c r="GL32" s="74"/>
      <c r="GM32" s="74"/>
      <c r="GN32" s="74"/>
      <c r="GO32" s="74"/>
      <c r="GP32" s="74"/>
      <c r="GQ32" s="74"/>
      <c r="GR32" s="74"/>
      <c r="GS32" s="74"/>
      <c r="GT32" s="74"/>
      <c r="GU32" s="74"/>
      <c r="GV32" s="74"/>
      <c r="GW32" s="74"/>
      <c r="GX32" s="74"/>
      <c r="GY32" s="74"/>
      <c r="GZ32" s="74"/>
      <c r="HA32" s="74"/>
      <c r="HB32" s="74"/>
      <c r="HC32" s="74"/>
    </row>
    <row r="33" spans="1:211" customFormat="1" ht="19.95" customHeight="1" x14ac:dyDescent="0.3">
      <c r="A33" s="229"/>
      <c r="B33" s="229"/>
      <c r="C33" s="233"/>
      <c r="D33" s="233"/>
      <c r="E33" s="233"/>
      <c r="F33" s="229"/>
      <c r="G33" s="229"/>
      <c r="H33" s="229"/>
      <c r="I33" s="229"/>
      <c r="J33" s="229"/>
      <c r="K33" s="229"/>
      <c r="L33" s="229"/>
      <c r="M33" s="229"/>
      <c r="N33" s="229"/>
      <c r="O33" s="229"/>
      <c r="P33" s="229"/>
      <c r="Q33" s="229"/>
      <c r="R33" s="229"/>
      <c r="S33" s="229"/>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4"/>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c r="DC33" s="74"/>
      <c r="DD33" s="74"/>
      <c r="DE33" s="74"/>
      <c r="DF33" s="74"/>
      <c r="DG33" s="74"/>
      <c r="DH33" s="74"/>
      <c r="DI33" s="74"/>
      <c r="DJ33" s="74"/>
      <c r="DK33" s="74"/>
      <c r="DL33" s="74"/>
      <c r="DM33" s="74"/>
      <c r="DN33" s="74"/>
      <c r="DO33" s="74"/>
      <c r="DP33" s="74"/>
      <c r="DQ33" s="74"/>
      <c r="DR33" s="74"/>
      <c r="DS33" s="74"/>
      <c r="DT33" s="74"/>
      <c r="DU33" s="74"/>
      <c r="DV33" s="74"/>
      <c r="DW33" s="74"/>
      <c r="DX33" s="74"/>
      <c r="DY33" s="74"/>
      <c r="DZ33" s="74"/>
      <c r="EA33" s="74"/>
      <c r="EB33" s="74"/>
      <c r="EC33" s="74"/>
      <c r="ED33" s="74"/>
      <c r="EE33" s="74"/>
      <c r="EF33" s="74"/>
      <c r="EG33" s="74"/>
      <c r="EH33" s="74"/>
      <c r="EI33" s="74"/>
      <c r="EJ33" s="74"/>
      <c r="EK33" s="74"/>
      <c r="EL33" s="74"/>
      <c r="EM33" s="74"/>
      <c r="EN33" s="74"/>
      <c r="EO33" s="74"/>
      <c r="EP33" s="74"/>
      <c r="EQ33" s="74"/>
      <c r="ER33" s="74"/>
      <c r="ES33" s="74"/>
      <c r="ET33" s="74"/>
      <c r="EU33" s="74"/>
      <c r="EV33" s="74"/>
      <c r="EW33" s="74"/>
      <c r="EX33" s="74"/>
      <c r="EY33" s="74"/>
      <c r="EZ33" s="74"/>
      <c r="FA33" s="74"/>
      <c r="FB33" s="74"/>
      <c r="FC33" s="74"/>
      <c r="FD33" s="74"/>
      <c r="FE33" s="74"/>
      <c r="FF33" s="74"/>
      <c r="FG33" s="74"/>
      <c r="FH33" s="74"/>
      <c r="FI33" s="74"/>
      <c r="FJ33" s="74"/>
      <c r="FK33" s="74"/>
      <c r="FL33" s="74"/>
      <c r="FM33" s="74"/>
      <c r="FN33" s="74"/>
      <c r="FO33" s="74"/>
      <c r="FP33" s="74"/>
      <c r="FQ33" s="74"/>
      <c r="FR33" s="74"/>
      <c r="FS33" s="74"/>
      <c r="FT33" s="74"/>
      <c r="FU33" s="74"/>
      <c r="FV33" s="74"/>
      <c r="FW33" s="74"/>
      <c r="FX33" s="74"/>
      <c r="FY33" s="74"/>
      <c r="FZ33" s="74"/>
      <c r="GA33" s="74"/>
      <c r="GB33" s="74"/>
      <c r="GC33" s="74"/>
      <c r="GD33" s="74"/>
      <c r="GE33" s="74"/>
      <c r="GF33" s="74"/>
      <c r="GG33" s="74"/>
      <c r="GH33" s="74"/>
      <c r="GI33" s="74"/>
      <c r="GJ33" s="74"/>
      <c r="GK33" s="74"/>
      <c r="GL33" s="74"/>
      <c r="GM33" s="74"/>
      <c r="GN33" s="74"/>
      <c r="GO33" s="74"/>
      <c r="GP33" s="74"/>
      <c r="GQ33" s="74"/>
      <c r="GR33" s="74"/>
      <c r="GS33" s="74"/>
      <c r="GT33" s="74"/>
      <c r="GU33" s="74"/>
      <c r="GV33" s="74"/>
      <c r="GW33" s="74"/>
      <c r="GX33" s="74"/>
      <c r="GY33" s="74"/>
      <c r="GZ33" s="74"/>
      <c r="HA33" s="74"/>
      <c r="HB33" s="74"/>
      <c r="HC33" s="74"/>
    </row>
    <row r="34" spans="1:211" customFormat="1" ht="25.2" customHeight="1" x14ac:dyDescent="0.3">
      <c r="A34" s="229"/>
      <c r="B34" s="838" t="s">
        <v>1787</v>
      </c>
      <c r="C34" s="839"/>
      <c r="D34" s="839"/>
      <c r="E34" s="839"/>
      <c r="F34" s="839"/>
      <c r="G34" s="839"/>
      <c r="H34" s="839"/>
      <c r="I34" s="839"/>
      <c r="J34" s="839"/>
      <c r="K34" s="839"/>
      <c r="L34" s="839"/>
      <c r="M34" s="839"/>
      <c r="N34" s="839"/>
      <c r="O34" s="839"/>
      <c r="P34" s="839"/>
      <c r="Q34" s="839"/>
      <c r="R34" s="840"/>
      <c r="S34" s="229"/>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74"/>
      <c r="ED34" s="74"/>
      <c r="EE34" s="74"/>
      <c r="EF34" s="74"/>
      <c r="EG34" s="74"/>
      <c r="EH34" s="74"/>
      <c r="EI34" s="74"/>
      <c r="EJ34" s="74"/>
      <c r="EK34" s="74"/>
      <c r="EL34" s="74"/>
      <c r="EM34" s="74"/>
      <c r="EN34" s="74"/>
      <c r="EO34" s="74"/>
      <c r="EP34" s="74"/>
      <c r="EQ34" s="74"/>
      <c r="ER34" s="74"/>
      <c r="ES34" s="74"/>
      <c r="ET34" s="74"/>
      <c r="EU34" s="74"/>
      <c r="EV34" s="74"/>
      <c r="EW34" s="74"/>
      <c r="EX34" s="74"/>
      <c r="EY34" s="74"/>
      <c r="EZ34" s="74"/>
      <c r="FA34" s="74"/>
      <c r="FB34" s="74"/>
      <c r="FC34" s="74"/>
      <c r="FD34" s="74"/>
      <c r="FE34" s="74"/>
      <c r="FF34" s="74"/>
      <c r="FG34" s="74"/>
      <c r="FH34" s="74"/>
      <c r="FI34" s="74"/>
      <c r="FJ34" s="74"/>
      <c r="FK34" s="74"/>
      <c r="FL34" s="74"/>
      <c r="FM34" s="74"/>
      <c r="FN34" s="74"/>
      <c r="FO34" s="74"/>
      <c r="FP34" s="74"/>
      <c r="FQ34" s="74"/>
      <c r="FR34" s="74"/>
      <c r="FS34" s="74"/>
      <c r="FT34" s="74"/>
      <c r="FU34" s="74"/>
      <c r="FV34" s="74"/>
      <c r="FW34" s="74"/>
      <c r="FX34" s="74"/>
      <c r="FY34" s="74"/>
      <c r="FZ34" s="74"/>
      <c r="GA34" s="74"/>
      <c r="GB34" s="74"/>
      <c r="GC34" s="74"/>
      <c r="GD34" s="74"/>
      <c r="GE34" s="74"/>
      <c r="GF34" s="74"/>
      <c r="GG34" s="74"/>
      <c r="GH34" s="74"/>
      <c r="GI34" s="74"/>
      <c r="GJ34" s="74"/>
      <c r="GK34" s="74"/>
      <c r="GL34" s="74"/>
      <c r="GM34" s="74"/>
      <c r="GN34" s="74"/>
      <c r="GO34" s="74"/>
      <c r="GP34" s="74"/>
      <c r="GQ34" s="74"/>
      <c r="GR34" s="74"/>
      <c r="GS34" s="74"/>
      <c r="GT34" s="74"/>
      <c r="GU34" s="74"/>
      <c r="GV34" s="74"/>
      <c r="GW34" s="74"/>
      <c r="GX34" s="74"/>
      <c r="GY34" s="74"/>
      <c r="GZ34" s="74"/>
      <c r="HA34" s="74"/>
      <c r="HB34" s="74"/>
      <c r="HC34" s="74"/>
    </row>
    <row r="35" spans="1:211" customFormat="1" ht="10.199999999999999" customHeight="1" x14ac:dyDescent="0.3">
      <c r="A35" s="229"/>
      <c r="B35" s="210"/>
      <c r="C35" s="206"/>
      <c r="D35" s="206"/>
      <c r="E35" s="206"/>
      <c r="F35" s="206"/>
      <c r="G35" s="206"/>
      <c r="H35" s="206"/>
      <c r="I35" s="206"/>
      <c r="J35" s="206"/>
      <c r="K35" s="206"/>
      <c r="L35" s="206"/>
      <c r="M35" s="206"/>
      <c r="N35" s="206"/>
      <c r="O35" s="206"/>
      <c r="P35" s="206"/>
      <c r="Q35" s="206"/>
      <c r="R35" s="207"/>
      <c r="S35" s="229"/>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74"/>
      <c r="ED35" s="74"/>
      <c r="EE35" s="74"/>
      <c r="EF35" s="74"/>
      <c r="EG35" s="74"/>
      <c r="EH35" s="74"/>
      <c r="EI35" s="74"/>
      <c r="EJ35" s="74"/>
      <c r="EK35" s="74"/>
      <c r="EL35" s="74"/>
      <c r="EM35" s="74"/>
      <c r="EN35" s="74"/>
      <c r="EO35" s="74"/>
      <c r="EP35" s="74"/>
      <c r="EQ35" s="74"/>
      <c r="ER35" s="74"/>
      <c r="ES35" s="74"/>
      <c r="ET35" s="74"/>
      <c r="EU35" s="74"/>
      <c r="EV35" s="74"/>
      <c r="EW35" s="74"/>
      <c r="EX35" s="74"/>
      <c r="EY35" s="74"/>
      <c r="EZ35" s="74"/>
      <c r="FA35" s="74"/>
      <c r="FB35" s="74"/>
      <c r="FC35" s="74"/>
      <c r="FD35" s="74"/>
      <c r="FE35" s="74"/>
      <c r="FF35" s="74"/>
      <c r="FG35" s="74"/>
      <c r="FH35" s="74"/>
      <c r="FI35" s="74"/>
      <c r="FJ35" s="74"/>
      <c r="FK35" s="74"/>
      <c r="FL35" s="74"/>
      <c r="FM35" s="74"/>
      <c r="FN35" s="74"/>
      <c r="FO35" s="74"/>
      <c r="FP35" s="74"/>
      <c r="FQ35" s="74"/>
      <c r="FR35" s="74"/>
      <c r="FS35" s="74"/>
      <c r="FT35" s="74"/>
      <c r="FU35" s="74"/>
      <c r="FV35" s="74"/>
      <c r="FW35" s="74"/>
      <c r="FX35" s="74"/>
      <c r="FY35" s="74"/>
      <c r="FZ35" s="74"/>
      <c r="GA35" s="74"/>
      <c r="GB35" s="74"/>
      <c r="GC35" s="74"/>
      <c r="GD35" s="74"/>
      <c r="GE35" s="74"/>
      <c r="GF35" s="74"/>
      <c r="GG35" s="74"/>
      <c r="GH35" s="74"/>
      <c r="GI35" s="74"/>
      <c r="GJ35" s="74"/>
      <c r="GK35" s="74"/>
      <c r="GL35" s="74"/>
      <c r="GM35" s="74"/>
      <c r="GN35" s="74"/>
      <c r="GO35" s="74"/>
      <c r="GP35" s="74"/>
      <c r="GQ35" s="74"/>
      <c r="GR35" s="74"/>
      <c r="GS35" s="74"/>
      <c r="GT35" s="74"/>
      <c r="GU35" s="74"/>
      <c r="GV35" s="74"/>
      <c r="GW35" s="74"/>
      <c r="GX35" s="74"/>
      <c r="GY35" s="74"/>
      <c r="GZ35" s="74"/>
      <c r="HA35" s="74"/>
      <c r="HB35" s="74"/>
      <c r="HC35" s="74"/>
    </row>
    <row r="36" spans="1:211" customFormat="1" ht="19.95" customHeight="1" x14ac:dyDescent="0.3">
      <c r="A36" s="229"/>
      <c r="B36" s="847" t="s">
        <v>96</v>
      </c>
      <c r="C36" s="848"/>
      <c r="D36" s="848"/>
      <c r="E36" s="848"/>
      <c r="F36" s="206"/>
      <c r="G36" s="206"/>
      <c r="H36" s="206"/>
      <c r="I36" s="206"/>
      <c r="J36" s="206"/>
      <c r="K36" s="206"/>
      <c r="L36" s="206"/>
      <c r="M36" s="206"/>
      <c r="N36" s="206"/>
      <c r="O36" s="206"/>
      <c r="P36" s="206"/>
      <c r="Q36" s="206"/>
      <c r="R36" s="207"/>
      <c r="S36" s="229"/>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74"/>
      <c r="CY36" s="74"/>
      <c r="CZ36" s="74"/>
      <c r="DA36" s="74"/>
      <c r="DB36" s="74"/>
      <c r="DC36" s="74"/>
      <c r="DD36" s="74"/>
      <c r="DE36" s="74"/>
      <c r="DF36" s="74"/>
      <c r="DG36" s="74"/>
      <c r="DH36" s="74"/>
      <c r="DI36" s="74"/>
      <c r="DJ36" s="74"/>
      <c r="DK36" s="74"/>
      <c r="DL36" s="74"/>
      <c r="DM36" s="74"/>
      <c r="DN36" s="74"/>
      <c r="DO36" s="74"/>
      <c r="DP36" s="74"/>
      <c r="DQ36" s="74"/>
      <c r="DR36" s="74"/>
      <c r="DS36" s="74"/>
      <c r="DT36" s="74"/>
      <c r="DU36" s="74"/>
      <c r="DV36" s="74"/>
      <c r="DW36" s="74"/>
      <c r="DX36" s="74"/>
      <c r="DY36" s="74"/>
      <c r="DZ36" s="74"/>
      <c r="EA36" s="74"/>
      <c r="EB36" s="74"/>
      <c r="EC36" s="74"/>
      <c r="ED36" s="74"/>
      <c r="EE36" s="74"/>
      <c r="EF36" s="74"/>
      <c r="EG36" s="74"/>
      <c r="EH36" s="74"/>
      <c r="EI36" s="74"/>
      <c r="EJ36" s="74"/>
      <c r="EK36" s="74"/>
      <c r="EL36" s="74"/>
      <c r="EM36" s="74"/>
      <c r="EN36" s="74"/>
      <c r="EO36" s="74"/>
      <c r="EP36" s="74"/>
      <c r="EQ36" s="74"/>
      <c r="ER36" s="74"/>
      <c r="ES36" s="74"/>
      <c r="ET36" s="74"/>
      <c r="EU36" s="74"/>
      <c r="EV36" s="74"/>
      <c r="EW36" s="74"/>
      <c r="EX36" s="74"/>
      <c r="EY36" s="74"/>
      <c r="EZ36" s="74"/>
      <c r="FA36" s="74"/>
      <c r="FB36" s="74"/>
      <c r="FC36" s="74"/>
      <c r="FD36" s="74"/>
      <c r="FE36" s="74"/>
      <c r="FF36" s="74"/>
      <c r="FG36" s="74"/>
      <c r="FH36" s="74"/>
      <c r="FI36" s="74"/>
      <c r="FJ36" s="74"/>
      <c r="FK36" s="74"/>
      <c r="FL36" s="74"/>
      <c r="FM36" s="74"/>
      <c r="FN36" s="74"/>
      <c r="FO36" s="74"/>
      <c r="FP36" s="74"/>
      <c r="FQ36" s="74"/>
      <c r="FR36" s="74"/>
      <c r="FS36" s="74"/>
      <c r="FT36" s="74"/>
      <c r="FU36" s="74"/>
      <c r="FV36" s="74"/>
      <c r="FW36" s="74"/>
      <c r="FX36" s="74"/>
      <c r="FY36" s="74"/>
      <c r="FZ36" s="74"/>
      <c r="GA36" s="74"/>
      <c r="GB36" s="74"/>
      <c r="GC36" s="74"/>
      <c r="GD36" s="74"/>
      <c r="GE36" s="74"/>
      <c r="GF36" s="74"/>
      <c r="GG36" s="74"/>
      <c r="GH36" s="74"/>
      <c r="GI36" s="74"/>
      <c r="GJ36" s="74"/>
      <c r="GK36" s="74"/>
      <c r="GL36" s="74"/>
      <c r="GM36" s="74"/>
      <c r="GN36" s="74"/>
      <c r="GO36" s="74"/>
      <c r="GP36" s="74"/>
      <c r="GQ36" s="74"/>
      <c r="GR36" s="74"/>
      <c r="GS36" s="74"/>
      <c r="GT36" s="74"/>
      <c r="GU36" s="74"/>
      <c r="GV36" s="74"/>
      <c r="GW36" s="74"/>
      <c r="GX36" s="74"/>
      <c r="GY36" s="74"/>
      <c r="GZ36" s="74"/>
      <c r="HA36" s="74"/>
      <c r="HB36" s="74"/>
      <c r="HC36" s="74"/>
    </row>
    <row r="37" spans="1:211" s="239" customFormat="1" ht="19.95" customHeight="1" x14ac:dyDescent="0.3">
      <c r="A37" s="345"/>
      <c r="B37" s="853" t="s">
        <v>1788</v>
      </c>
      <c r="C37" s="854"/>
      <c r="D37" s="854"/>
      <c r="E37" s="854"/>
      <c r="F37" s="854"/>
      <c r="G37" s="854"/>
      <c r="H37" s="854"/>
      <c r="I37" s="854"/>
      <c r="J37" s="854"/>
      <c r="K37" s="854"/>
      <c r="L37" s="854"/>
      <c r="M37" s="854"/>
      <c r="N37" s="854"/>
      <c r="O37" s="854"/>
      <c r="P37" s="854"/>
      <c r="Q37" s="232"/>
      <c r="R37" s="238"/>
      <c r="S37" s="345"/>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37"/>
      <c r="AZ37" s="237"/>
      <c r="BA37" s="237"/>
      <c r="BB37" s="237"/>
      <c r="BC37" s="237"/>
      <c r="BD37" s="237"/>
      <c r="BE37" s="237"/>
      <c r="BF37" s="237"/>
      <c r="BG37" s="237"/>
      <c r="BH37" s="237"/>
      <c r="BI37" s="237"/>
      <c r="BJ37" s="237"/>
      <c r="BK37" s="237"/>
      <c r="BL37" s="237"/>
      <c r="BM37" s="237"/>
      <c r="BN37" s="237"/>
      <c r="BO37" s="237"/>
      <c r="BP37" s="237"/>
      <c r="BQ37" s="237"/>
      <c r="BR37" s="237"/>
      <c r="BS37" s="237"/>
      <c r="BT37" s="237"/>
      <c r="BU37" s="237"/>
      <c r="BV37" s="237"/>
      <c r="BW37" s="237"/>
      <c r="BX37" s="237"/>
      <c r="BY37" s="237"/>
      <c r="BZ37" s="237"/>
      <c r="CA37" s="237"/>
      <c r="CB37" s="237"/>
      <c r="CC37" s="237"/>
      <c r="CD37" s="237"/>
      <c r="CE37" s="237"/>
      <c r="CF37" s="237"/>
      <c r="CG37" s="237"/>
      <c r="CH37" s="237"/>
      <c r="CI37" s="237"/>
      <c r="CJ37" s="237"/>
      <c r="CK37" s="237"/>
      <c r="CL37" s="237"/>
      <c r="CM37" s="237"/>
      <c r="CN37" s="237"/>
      <c r="CO37" s="237"/>
      <c r="CP37" s="237"/>
      <c r="CQ37" s="237"/>
      <c r="CR37" s="237"/>
      <c r="CS37" s="237"/>
      <c r="CT37" s="237"/>
      <c r="CU37" s="237"/>
      <c r="CV37" s="237"/>
      <c r="CW37" s="237"/>
      <c r="CX37" s="237"/>
      <c r="CY37" s="237"/>
      <c r="CZ37" s="237"/>
      <c r="DA37" s="237"/>
      <c r="DB37" s="237"/>
      <c r="DC37" s="237"/>
      <c r="DD37" s="237"/>
      <c r="DE37" s="237"/>
      <c r="DF37" s="237"/>
      <c r="DG37" s="237"/>
      <c r="DH37" s="237"/>
      <c r="DI37" s="237"/>
      <c r="DJ37" s="237"/>
      <c r="DK37" s="237"/>
      <c r="DL37" s="237"/>
      <c r="DM37" s="237"/>
      <c r="DN37" s="237"/>
      <c r="DO37" s="237"/>
      <c r="DP37" s="237"/>
      <c r="DQ37" s="237"/>
      <c r="DR37" s="237"/>
      <c r="DS37" s="237"/>
      <c r="DT37" s="237"/>
      <c r="DU37" s="237"/>
      <c r="DV37" s="237"/>
      <c r="DW37" s="237"/>
      <c r="DX37" s="237"/>
      <c r="DY37" s="237"/>
      <c r="DZ37" s="237"/>
      <c r="EA37" s="237"/>
      <c r="EB37" s="237"/>
      <c r="EC37" s="237"/>
      <c r="ED37" s="237"/>
      <c r="EE37" s="237"/>
      <c r="EF37" s="237"/>
      <c r="EG37" s="237"/>
      <c r="EH37" s="237"/>
      <c r="EI37" s="237"/>
      <c r="EJ37" s="237"/>
      <c r="EK37" s="237"/>
      <c r="EL37" s="237"/>
      <c r="EM37" s="237"/>
      <c r="EN37" s="237"/>
      <c r="EO37" s="237"/>
      <c r="EP37" s="237"/>
      <c r="EQ37" s="237"/>
      <c r="ER37" s="237"/>
      <c r="ES37" s="237"/>
      <c r="ET37" s="237"/>
      <c r="EU37" s="237"/>
      <c r="EV37" s="237"/>
      <c r="EW37" s="237"/>
      <c r="EX37" s="237"/>
      <c r="EY37" s="237"/>
      <c r="EZ37" s="237"/>
      <c r="FA37" s="237"/>
      <c r="FB37" s="237"/>
      <c r="FC37" s="237"/>
      <c r="FD37" s="237"/>
      <c r="FE37" s="237"/>
      <c r="FF37" s="237"/>
      <c r="FG37" s="237"/>
      <c r="FH37" s="237"/>
      <c r="FI37" s="237"/>
      <c r="FJ37" s="237"/>
      <c r="FK37" s="237"/>
      <c r="FL37" s="237"/>
      <c r="FM37" s="237"/>
      <c r="FN37" s="237"/>
      <c r="FO37" s="237"/>
      <c r="FP37" s="237"/>
      <c r="FQ37" s="237"/>
      <c r="FR37" s="237"/>
      <c r="FS37" s="237"/>
      <c r="FT37" s="237"/>
      <c r="FU37" s="237"/>
      <c r="FV37" s="237"/>
      <c r="FW37" s="237"/>
      <c r="FX37" s="237"/>
      <c r="FY37" s="237"/>
      <c r="FZ37" s="237"/>
      <c r="GA37" s="237"/>
      <c r="GB37" s="237"/>
      <c r="GC37" s="237"/>
      <c r="GD37" s="237"/>
      <c r="GE37" s="237"/>
      <c r="GF37" s="237"/>
      <c r="GG37" s="237"/>
      <c r="GH37" s="237"/>
      <c r="GI37" s="237"/>
      <c r="GJ37" s="237"/>
      <c r="GK37" s="237"/>
      <c r="GL37" s="237"/>
      <c r="GM37" s="237"/>
      <c r="GN37" s="237"/>
      <c r="GO37" s="237"/>
      <c r="GP37" s="237"/>
      <c r="GQ37" s="237"/>
      <c r="GR37" s="237"/>
      <c r="GS37" s="237"/>
      <c r="GT37" s="237"/>
      <c r="GU37" s="237"/>
      <c r="GV37" s="237"/>
      <c r="GW37" s="237"/>
      <c r="GX37" s="237"/>
      <c r="GY37" s="237"/>
      <c r="GZ37" s="237"/>
      <c r="HA37" s="237"/>
      <c r="HB37" s="237"/>
      <c r="HC37" s="237"/>
    </row>
    <row r="38" spans="1:211" customFormat="1" ht="19.95" customHeight="1" x14ac:dyDescent="0.3">
      <c r="A38" s="229"/>
      <c r="B38" s="860" t="s">
        <v>1789</v>
      </c>
      <c r="C38" s="861"/>
      <c r="D38" s="861"/>
      <c r="E38" s="861"/>
      <c r="F38" s="861"/>
      <c r="G38" s="861"/>
      <c r="H38" s="861"/>
      <c r="I38" s="861"/>
      <c r="J38" s="861"/>
      <c r="K38" s="861"/>
      <c r="L38" s="861"/>
      <c r="M38" s="861"/>
      <c r="N38" s="206"/>
      <c r="O38" s="206"/>
      <c r="P38" s="206"/>
      <c r="Q38" s="206"/>
      <c r="R38" s="207"/>
      <c r="S38" s="229"/>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c r="DA38" s="74"/>
      <c r="DB38" s="74"/>
      <c r="DC38" s="74"/>
      <c r="DD38" s="74"/>
      <c r="DE38" s="74"/>
      <c r="DF38" s="74"/>
      <c r="DG38" s="74"/>
      <c r="DH38" s="74"/>
      <c r="DI38" s="74"/>
      <c r="DJ38" s="74"/>
      <c r="DK38" s="74"/>
      <c r="DL38" s="74"/>
      <c r="DM38" s="74"/>
      <c r="DN38" s="74"/>
      <c r="DO38" s="74"/>
      <c r="DP38" s="74"/>
      <c r="DQ38" s="74"/>
      <c r="DR38" s="74"/>
      <c r="DS38" s="74"/>
      <c r="DT38" s="74"/>
      <c r="DU38" s="74"/>
      <c r="DV38" s="74"/>
      <c r="DW38" s="74"/>
      <c r="DX38" s="74"/>
      <c r="DY38" s="74"/>
      <c r="DZ38" s="74"/>
      <c r="EA38" s="74"/>
      <c r="EB38" s="74"/>
      <c r="EC38" s="74"/>
      <c r="ED38" s="74"/>
      <c r="EE38" s="74"/>
      <c r="EF38" s="74"/>
      <c r="EG38" s="74"/>
      <c r="EH38" s="74"/>
      <c r="EI38" s="74"/>
      <c r="EJ38" s="74"/>
      <c r="EK38" s="74"/>
      <c r="EL38" s="74"/>
      <c r="EM38" s="74"/>
      <c r="EN38" s="74"/>
      <c r="EO38" s="74"/>
      <c r="EP38" s="74"/>
      <c r="EQ38" s="74"/>
      <c r="ER38" s="74"/>
      <c r="ES38" s="74"/>
      <c r="ET38" s="74"/>
      <c r="EU38" s="74"/>
      <c r="EV38" s="74"/>
      <c r="EW38" s="74"/>
      <c r="EX38" s="74"/>
      <c r="EY38" s="74"/>
      <c r="EZ38" s="74"/>
      <c r="FA38" s="74"/>
      <c r="FB38" s="74"/>
      <c r="FC38" s="74"/>
      <c r="FD38" s="74"/>
      <c r="FE38" s="74"/>
      <c r="FF38" s="74"/>
      <c r="FG38" s="74"/>
      <c r="FH38" s="74"/>
      <c r="FI38" s="74"/>
      <c r="FJ38" s="74"/>
      <c r="FK38" s="74"/>
      <c r="FL38" s="74"/>
      <c r="FM38" s="74"/>
      <c r="FN38" s="74"/>
      <c r="FO38" s="74"/>
      <c r="FP38" s="74"/>
      <c r="FQ38" s="74"/>
      <c r="FR38" s="74"/>
      <c r="FS38" s="74"/>
      <c r="FT38" s="74"/>
      <c r="FU38" s="74"/>
      <c r="FV38" s="74"/>
      <c r="FW38" s="74"/>
      <c r="FX38" s="74"/>
      <c r="FY38" s="74"/>
      <c r="FZ38" s="74"/>
      <c r="GA38" s="74"/>
      <c r="GB38" s="74"/>
      <c r="GC38" s="74"/>
      <c r="GD38" s="74"/>
      <c r="GE38" s="74"/>
      <c r="GF38" s="74"/>
      <c r="GG38" s="74"/>
      <c r="GH38" s="74"/>
      <c r="GI38" s="74"/>
      <c r="GJ38" s="74"/>
      <c r="GK38" s="74"/>
      <c r="GL38" s="74"/>
      <c r="GM38" s="74"/>
      <c r="GN38" s="74"/>
      <c r="GO38" s="74"/>
      <c r="GP38" s="74"/>
      <c r="GQ38" s="74"/>
      <c r="GR38" s="74"/>
      <c r="GS38" s="74"/>
      <c r="GT38" s="74"/>
      <c r="GU38" s="74"/>
      <c r="GV38" s="74"/>
      <c r="GW38" s="74"/>
      <c r="GX38" s="74"/>
      <c r="GY38" s="74"/>
      <c r="GZ38" s="74"/>
      <c r="HA38" s="74"/>
      <c r="HB38" s="74"/>
      <c r="HC38" s="74"/>
    </row>
    <row r="39" spans="1:211" customFormat="1" ht="19.95" customHeight="1" x14ac:dyDescent="0.3">
      <c r="A39" s="229"/>
      <c r="B39" s="847" t="s">
        <v>103</v>
      </c>
      <c r="C39" s="848"/>
      <c r="D39" s="848"/>
      <c r="E39" s="848"/>
      <c r="F39" s="848"/>
      <c r="G39" s="848"/>
      <c r="H39" s="206"/>
      <c r="I39" s="206"/>
      <c r="J39" s="206"/>
      <c r="K39" s="206"/>
      <c r="L39" s="206"/>
      <c r="M39" s="206"/>
      <c r="N39" s="206"/>
      <c r="O39" s="206"/>
      <c r="P39" s="206"/>
      <c r="Q39" s="206"/>
      <c r="R39" s="207"/>
      <c r="S39" s="229"/>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c r="EJ39" s="74"/>
      <c r="EK39" s="74"/>
      <c r="EL39" s="74"/>
      <c r="EM39" s="74"/>
      <c r="EN39" s="74"/>
      <c r="EO39" s="74"/>
      <c r="EP39" s="74"/>
      <c r="EQ39" s="74"/>
      <c r="ER39" s="74"/>
      <c r="ES39" s="74"/>
      <c r="ET39" s="74"/>
      <c r="EU39" s="74"/>
      <c r="EV39" s="74"/>
      <c r="EW39" s="74"/>
      <c r="EX39" s="74"/>
      <c r="EY39" s="74"/>
      <c r="EZ39" s="74"/>
      <c r="FA39" s="74"/>
      <c r="FB39" s="74"/>
      <c r="FC39" s="74"/>
      <c r="FD39" s="74"/>
      <c r="FE39" s="74"/>
      <c r="FF39" s="74"/>
      <c r="FG39" s="74"/>
      <c r="FH39" s="74"/>
      <c r="FI39" s="74"/>
      <c r="FJ39" s="74"/>
      <c r="FK39" s="74"/>
      <c r="FL39" s="74"/>
      <c r="FM39" s="74"/>
      <c r="FN39" s="74"/>
      <c r="FO39" s="74"/>
      <c r="FP39" s="74"/>
      <c r="FQ39" s="74"/>
      <c r="FR39" s="74"/>
      <c r="FS39" s="74"/>
      <c r="FT39" s="74"/>
      <c r="FU39" s="74"/>
      <c r="FV39" s="74"/>
      <c r="FW39" s="74"/>
      <c r="FX39" s="74"/>
      <c r="FY39" s="74"/>
      <c r="FZ39" s="74"/>
      <c r="GA39" s="74"/>
      <c r="GB39" s="74"/>
      <c r="GC39" s="74"/>
      <c r="GD39" s="74"/>
      <c r="GE39" s="74"/>
      <c r="GF39" s="74"/>
      <c r="GG39" s="74"/>
      <c r="GH39" s="74"/>
      <c r="GI39" s="74"/>
      <c r="GJ39" s="74"/>
      <c r="GK39" s="74"/>
      <c r="GL39" s="74"/>
      <c r="GM39" s="74"/>
      <c r="GN39" s="74"/>
      <c r="GO39" s="74"/>
      <c r="GP39" s="74"/>
      <c r="GQ39" s="74"/>
      <c r="GR39" s="74"/>
      <c r="GS39" s="74"/>
      <c r="GT39" s="74"/>
      <c r="GU39" s="74"/>
      <c r="GV39" s="74"/>
      <c r="GW39" s="74"/>
      <c r="GX39" s="74"/>
      <c r="GY39" s="74"/>
      <c r="GZ39" s="74"/>
      <c r="HA39" s="74"/>
      <c r="HB39" s="74"/>
      <c r="HC39" s="74"/>
    </row>
    <row r="40" spans="1:211" customFormat="1" ht="19.95" customHeight="1" x14ac:dyDescent="0.3">
      <c r="A40" s="229"/>
      <c r="B40" s="860" t="s">
        <v>1790</v>
      </c>
      <c r="C40" s="861"/>
      <c r="D40" s="861"/>
      <c r="E40" s="861"/>
      <c r="F40" s="861"/>
      <c r="G40" s="861"/>
      <c r="H40" s="861"/>
      <c r="I40" s="861"/>
      <c r="J40" s="861"/>
      <c r="K40" s="861"/>
      <c r="L40" s="861"/>
      <c r="M40" s="206"/>
      <c r="N40" s="206"/>
      <c r="O40" s="206"/>
      <c r="P40" s="206"/>
      <c r="Q40" s="206"/>
      <c r="R40" s="207"/>
      <c r="S40" s="229"/>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c r="BN40" s="74"/>
      <c r="BO40" s="74"/>
      <c r="BP40" s="74"/>
      <c r="BQ40" s="74"/>
      <c r="BR40" s="74"/>
      <c r="BS40" s="74"/>
      <c r="BT40" s="74"/>
      <c r="BU40" s="74"/>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c r="DC40" s="74"/>
      <c r="DD40" s="74"/>
      <c r="DE40" s="74"/>
      <c r="DF40" s="74"/>
      <c r="DG40" s="74"/>
      <c r="DH40" s="74"/>
      <c r="DI40" s="74"/>
      <c r="DJ40" s="74"/>
      <c r="DK40" s="74"/>
      <c r="DL40" s="74"/>
      <c r="DM40" s="74"/>
      <c r="DN40" s="74"/>
      <c r="DO40" s="74"/>
      <c r="DP40" s="74"/>
      <c r="DQ40" s="74"/>
      <c r="DR40" s="74"/>
      <c r="DS40" s="74"/>
      <c r="DT40" s="74"/>
      <c r="DU40" s="74"/>
      <c r="DV40" s="74"/>
      <c r="DW40" s="74"/>
      <c r="DX40" s="74"/>
      <c r="DY40" s="74"/>
      <c r="DZ40" s="74"/>
      <c r="EA40" s="74"/>
      <c r="EB40" s="74"/>
      <c r="EC40" s="74"/>
      <c r="ED40" s="74"/>
      <c r="EE40" s="74"/>
      <c r="EF40" s="74"/>
      <c r="EG40" s="74"/>
      <c r="EH40" s="74"/>
      <c r="EI40" s="74"/>
      <c r="EJ40" s="74"/>
      <c r="EK40" s="74"/>
      <c r="EL40" s="74"/>
      <c r="EM40" s="74"/>
      <c r="EN40" s="74"/>
      <c r="EO40" s="74"/>
      <c r="EP40" s="74"/>
      <c r="EQ40" s="74"/>
      <c r="ER40" s="74"/>
      <c r="ES40" s="74"/>
      <c r="ET40" s="74"/>
      <c r="EU40" s="74"/>
      <c r="EV40" s="74"/>
      <c r="EW40" s="74"/>
      <c r="EX40" s="74"/>
      <c r="EY40" s="74"/>
      <c r="EZ40" s="74"/>
      <c r="FA40" s="74"/>
      <c r="FB40" s="74"/>
      <c r="FC40" s="74"/>
      <c r="FD40" s="74"/>
      <c r="FE40" s="74"/>
      <c r="FF40" s="74"/>
      <c r="FG40" s="74"/>
      <c r="FH40" s="74"/>
      <c r="FI40" s="74"/>
      <c r="FJ40" s="74"/>
      <c r="FK40" s="74"/>
      <c r="FL40" s="74"/>
      <c r="FM40" s="74"/>
      <c r="FN40" s="74"/>
      <c r="FO40" s="74"/>
      <c r="FP40" s="74"/>
      <c r="FQ40" s="74"/>
      <c r="FR40" s="74"/>
      <c r="FS40" s="74"/>
      <c r="FT40" s="74"/>
      <c r="FU40" s="74"/>
      <c r="FV40" s="74"/>
      <c r="FW40" s="74"/>
      <c r="FX40" s="74"/>
      <c r="FY40" s="74"/>
      <c r="FZ40" s="74"/>
      <c r="GA40" s="74"/>
      <c r="GB40" s="74"/>
      <c r="GC40" s="74"/>
      <c r="GD40" s="74"/>
      <c r="GE40" s="74"/>
      <c r="GF40" s="74"/>
      <c r="GG40" s="74"/>
      <c r="GH40" s="74"/>
      <c r="GI40" s="74"/>
      <c r="GJ40" s="74"/>
      <c r="GK40" s="74"/>
      <c r="GL40" s="74"/>
      <c r="GM40" s="74"/>
      <c r="GN40" s="74"/>
      <c r="GO40" s="74"/>
      <c r="GP40" s="74"/>
      <c r="GQ40" s="74"/>
      <c r="GR40" s="74"/>
      <c r="GS40" s="74"/>
      <c r="GT40" s="74"/>
      <c r="GU40" s="74"/>
      <c r="GV40" s="74"/>
      <c r="GW40" s="74"/>
      <c r="GX40" s="74"/>
      <c r="GY40" s="74"/>
      <c r="GZ40" s="74"/>
      <c r="HA40" s="74"/>
      <c r="HB40" s="74"/>
      <c r="HC40" s="74"/>
    </row>
    <row r="41" spans="1:211" customFormat="1" ht="19.95" customHeight="1" x14ac:dyDescent="0.3">
      <c r="A41" s="229"/>
      <c r="B41" s="875" t="s">
        <v>1791</v>
      </c>
      <c r="C41" s="876"/>
      <c r="D41" s="876"/>
      <c r="E41" s="876"/>
      <c r="F41" s="876"/>
      <c r="G41" s="206"/>
      <c r="H41" s="206"/>
      <c r="I41" s="206"/>
      <c r="J41" s="206"/>
      <c r="K41" s="206"/>
      <c r="L41" s="206"/>
      <c r="M41" s="206"/>
      <c r="N41" s="206"/>
      <c r="O41" s="206"/>
      <c r="P41" s="206"/>
      <c r="Q41" s="206"/>
      <c r="R41" s="207"/>
      <c r="S41" s="229"/>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R41" s="74"/>
      <c r="BS41" s="74"/>
      <c r="BT41" s="74"/>
      <c r="BU41" s="74"/>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4"/>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74"/>
      <c r="ED41" s="74"/>
      <c r="EE41" s="74"/>
      <c r="EF41" s="74"/>
      <c r="EG41" s="74"/>
      <c r="EH41" s="74"/>
      <c r="EI41" s="74"/>
      <c r="EJ41" s="74"/>
      <c r="EK41" s="74"/>
      <c r="EL41" s="74"/>
      <c r="EM41" s="74"/>
      <c r="EN41" s="74"/>
      <c r="EO41" s="74"/>
      <c r="EP41" s="74"/>
      <c r="EQ41" s="74"/>
      <c r="ER41" s="74"/>
      <c r="ES41" s="74"/>
      <c r="ET41" s="74"/>
      <c r="EU41" s="74"/>
      <c r="EV41" s="74"/>
      <c r="EW41" s="74"/>
      <c r="EX41" s="74"/>
      <c r="EY41" s="74"/>
      <c r="EZ41" s="74"/>
      <c r="FA41" s="74"/>
      <c r="FB41" s="74"/>
      <c r="FC41" s="74"/>
      <c r="FD41" s="74"/>
      <c r="FE41" s="74"/>
      <c r="FF41" s="74"/>
      <c r="FG41" s="74"/>
      <c r="FH41" s="74"/>
      <c r="FI41" s="74"/>
      <c r="FJ41" s="74"/>
      <c r="FK41" s="74"/>
      <c r="FL41" s="74"/>
      <c r="FM41" s="74"/>
      <c r="FN41" s="74"/>
      <c r="FO41" s="74"/>
      <c r="FP41" s="74"/>
      <c r="FQ41" s="74"/>
      <c r="FR41" s="74"/>
      <c r="FS41" s="74"/>
      <c r="FT41" s="74"/>
      <c r="FU41" s="74"/>
      <c r="FV41" s="74"/>
      <c r="FW41" s="74"/>
      <c r="FX41" s="74"/>
      <c r="FY41" s="74"/>
      <c r="FZ41" s="74"/>
      <c r="GA41" s="74"/>
      <c r="GB41" s="74"/>
      <c r="GC41" s="74"/>
      <c r="GD41" s="74"/>
      <c r="GE41" s="74"/>
      <c r="GF41" s="74"/>
      <c r="GG41" s="74"/>
      <c r="GH41" s="74"/>
      <c r="GI41" s="74"/>
      <c r="GJ41" s="74"/>
      <c r="GK41" s="74"/>
      <c r="GL41" s="74"/>
      <c r="GM41" s="74"/>
      <c r="GN41" s="74"/>
      <c r="GO41" s="74"/>
      <c r="GP41" s="74"/>
      <c r="GQ41" s="74"/>
      <c r="GR41" s="74"/>
      <c r="GS41" s="74"/>
      <c r="GT41" s="74"/>
      <c r="GU41" s="74"/>
      <c r="GV41" s="74"/>
      <c r="GW41" s="74"/>
      <c r="GX41" s="74"/>
      <c r="GY41" s="74"/>
      <c r="GZ41" s="74"/>
      <c r="HA41" s="74"/>
      <c r="HB41" s="74"/>
      <c r="HC41" s="74"/>
    </row>
    <row r="42" spans="1:211" customFormat="1" ht="19.95" customHeight="1" x14ac:dyDescent="0.3">
      <c r="A42" s="229"/>
      <c r="B42" s="813" t="s">
        <v>1792</v>
      </c>
      <c r="C42" s="814"/>
      <c r="D42" s="814"/>
      <c r="E42" s="814"/>
      <c r="F42" s="814"/>
      <c r="G42" s="814"/>
      <c r="H42" s="814"/>
      <c r="I42" s="814"/>
      <c r="J42" s="814"/>
      <c r="K42" s="814"/>
      <c r="L42" s="814"/>
      <c r="M42" s="814"/>
      <c r="N42" s="814"/>
      <c r="O42" s="814"/>
      <c r="P42" s="814"/>
      <c r="Q42" s="814"/>
      <c r="R42" s="815"/>
      <c r="S42" s="229"/>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74"/>
      <c r="CY42" s="74"/>
      <c r="CZ42" s="74"/>
      <c r="DA42" s="74"/>
      <c r="DB42" s="74"/>
      <c r="DC42" s="74"/>
      <c r="DD42" s="74"/>
      <c r="DE42" s="74"/>
      <c r="DF42" s="74"/>
      <c r="DG42" s="74"/>
      <c r="DH42" s="74"/>
      <c r="DI42" s="74"/>
      <c r="DJ42" s="74"/>
      <c r="DK42" s="74"/>
      <c r="DL42" s="74"/>
      <c r="DM42" s="74"/>
      <c r="DN42" s="74"/>
      <c r="DO42" s="74"/>
      <c r="DP42" s="74"/>
      <c r="DQ42" s="74"/>
      <c r="DR42" s="74"/>
      <c r="DS42" s="74"/>
      <c r="DT42" s="74"/>
      <c r="DU42" s="74"/>
      <c r="DV42" s="74"/>
      <c r="DW42" s="74"/>
      <c r="DX42" s="74"/>
      <c r="DY42" s="74"/>
      <c r="DZ42" s="74"/>
      <c r="EA42" s="74"/>
      <c r="EB42" s="74"/>
      <c r="EC42" s="74"/>
      <c r="ED42" s="74"/>
      <c r="EE42" s="74"/>
      <c r="EF42" s="74"/>
      <c r="EG42" s="74"/>
      <c r="EH42" s="74"/>
      <c r="EI42" s="74"/>
      <c r="EJ42" s="74"/>
      <c r="EK42" s="74"/>
      <c r="EL42" s="74"/>
      <c r="EM42" s="74"/>
      <c r="EN42" s="74"/>
      <c r="EO42" s="74"/>
      <c r="EP42" s="74"/>
      <c r="EQ42" s="74"/>
      <c r="ER42" s="74"/>
      <c r="ES42" s="74"/>
      <c r="ET42" s="74"/>
      <c r="EU42" s="74"/>
      <c r="EV42" s="74"/>
      <c r="EW42" s="74"/>
      <c r="EX42" s="74"/>
      <c r="EY42" s="74"/>
      <c r="EZ42" s="74"/>
      <c r="FA42" s="74"/>
      <c r="FB42" s="74"/>
      <c r="FC42" s="74"/>
      <c r="FD42" s="74"/>
      <c r="FE42" s="74"/>
      <c r="FF42" s="74"/>
      <c r="FG42" s="74"/>
      <c r="FH42" s="74"/>
      <c r="FI42" s="74"/>
      <c r="FJ42" s="74"/>
      <c r="FK42" s="74"/>
      <c r="FL42" s="74"/>
      <c r="FM42" s="74"/>
      <c r="FN42" s="74"/>
      <c r="FO42" s="74"/>
      <c r="FP42" s="74"/>
      <c r="FQ42" s="74"/>
      <c r="FR42" s="74"/>
      <c r="FS42" s="74"/>
      <c r="FT42" s="74"/>
      <c r="FU42" s="74"/>
      <c r="FV42" s="74"/>
      <c r="FW42" s="74"/>
      <c r="FX42" s="74"/>
      <c r="FY42" s="74"/>
      <c r="FZ42" s="74"/>
      <c r="GA42" s="74"/>
      <c r="GB42" s="74"/>
      <c r="GC42" s="74"/>
      <c r="GD42" s="74"/>
      <c r="GE42" s="74"/>
      <c r="GF42" s="74"/>
      <c r="GG42" s="74"/>
      <c r="GH42" s="74"/>
      <c r="GI42" s="74"/>
      <c r="GJ42" s="74"/>
      <c r="GK42" s="74"/>
      <c r="GL42" s="74"/>
      <c r="GM42" s="74"/>
      <c r="GN42" s="74"/>
      <c r="GO42" s="74"/>
      <c r="GP42" s="74"/>
      <c r="GQ42" s="74"/>
      <c r="GR42" s="74"/>
      <c r="GS42" s="74"/>
      <c r="GT42" s="74"/>
      <c r="GU42" s="74"/>
      <c r="GV42" s="74"/>
      <c r="GW42" s="74"/>
      <c r="GX42" s="74"/>
      <c r="GY42" s="74"/>
      <c r="GZ42" s="74"/>
      <c r="HA42" s="74"/>
      <c r="HB42" s="74"/>
      <c r="HC42" s="74"/>
    </row>
    <row r="43" spans="1:211" customFormat="1" ht="19.95" customHeight="1" x14ac:dyDescent="0.3">
      <c r="A43" s="229"/>
      <c r="B43" s="843" t="s">
        <v>1793</v>
      </c>
      <c r="C43" s="844"/>
      <c r="D43" s="844"/>
      <c r="E43" s="844"/>
      <c r="F43" s="844"/>
      <c r="G43" s="844"/>
      <c r="H43" s="844"/>
      <c r="I43" s="844"/>
      <c r="J43" s="844"/>
      <c r="K43" s="844"/>
      <c r="L43" s="844"/>
      <c r="M43" s="844"/>
      <c r="N43" s="844"/>
      <c r="O43" s="844"/>
      <c r="P43" s="844"/>
      <c r="Q43" s="844"/>
      <c r="R43" s="207"/>
      <c r="S43" s="229"/>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c r="BN43" s="74"/>
      <c r="BO43" s="74"/>
      <c r="BP43" s="74"/>
      <c r="BQ43" s="74"/>
      <c r="BR43" s="74"/>
      <c r="BS43" s="74"/>
      <c r="BT43" s="74"/>
      <c r="BU43" s="74"/>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c r="DA43" s="74"/>
      <c r="DB43" s="74"/>
      <c r="DC43" s="74"/>
      <c r="DD43" s="74"/>
      <c r="DE43" s="74"/>
      <c r="DF43" s="74"/>
      <c r="DG43" s="74"/>
      <c r="DH43" s="74"/>
      <c r="DI43" s="74"/>
      <c r="DJ43" s="74"/>
      <c r="DK43" s="74"/>
      <c r="DL43" s="74"/>
      <c r="DM43" s="74"/>
      <c r="DN43" s="74"/>
      <c r="DO43" s="74"/>
      <c r="DP43" s="74"/>
      <c r="DQ43" s="74"/>
      <c r="DR43" s="74"/>
      <c r="DS43" s="74"/>
      <c r="DT43" s="74"/>
      <c r="DU43" s="74"/>
      <c r="DV43" s="74"/>
      <c r="DW43" s="74"/>
      <c r="DX43" s="74"/>
      <c r="DY43" s="74"/>
      <c r="DZ43" s="74"/>
      <c r="EA43" s="74"/>
      <c r="EB43" s="74"/>
      <c r="EC43" s="74"/>
      <c r="ED43" s="74"/>
      <c r="EE43" s="74"/>
      <c r="EF43" s="74"/>
      <c r="EG43" s="74"/>
      <c r="EH43" s="74"/>
      <c r="EI43" s="74"/>
      <c r="EJ43" s="74"/>
      <c r="EK43" s="74"/>
      <c r="EL43" s="74"/>
      <c r="EM43" s="74"/>
      <c r="EN43" s="74"/>
      <c r="EO43" s="74"/>
      <c r="EP43" s="74"/>
      <c r="EQ43" s="74"/>
      <c r="ER43" s="74"/>
      <c r="ES43" s="74"/>
      <c r="ET43" s="74"/>
      <c r="EU43" s="74"/>
      <c r="EV43" s="74"/>
      <c r="EW43" s="74"/>
      <c r="EX43" s="74"/>
      <c r="EY43" s="74"/>
      <c r="EZ43" s="74"/>
      <c r="FA43" s="74"/>
      <c r="FB43" s="74"/>
      <c r="FC43" s="74"/>
      <c r="FD43" s="74"/>
      <c r="FE43" s="74"/>
      <c r="FF43" s="74"/>
      <c r="FG43" s="74"/>
      <c r="FH43" s="74"/>
      <c r="FI43" s="74"/>
      <c r="FJ43" s="74"/>
      <c r="FK43" s="74"/>
      <c r="FL43" s="74"/>
      <c r="FM43" s="74"/>
      <c r="FN43" s="74"/>
      <c r="FO43" s="74"/>
      <c r="FP43" s="74"/>
      <c r="FQ43" s="74"/>
      <c r="FR43" s="74"/>
      <c r="FS43" s="74"/>
      <c r="FT43" s="74"/>
      <c r="FU43" s="74"/>
      <c r="FV43" s="74"/>
      <c r="FW43" s="74"/>
      <c r="FX43" s="74"/>
      <c r="FY43" s="74"/>
      <c r="FZ43" s="74"/>
      <c r="GA43" s="74"/>
      <c r="GB43" s="74"/>
      <c r="GC43" s="74"/>
      <c r="GD43" s="74"/>
      <c r="GE43" s="74"/>
      <c r="GF43" s="74"/>
      <c r="GG43" s="74"/>
      <c r="GH43" s="74"/>
      <c r="GI43" s="74"/>
      <c r="GJ43" s="74"/>
      <c r="GK43" s="74"/>
      <c r="GL43" s="74"/>
      <c r="GM43" s="74"/>
      <c r="GN43" s="74"/>
      <c r="GO43" s="74"/>
      <c r="GP43" s="74"/>
      <c r="GQ43" s="74"/>
      <c r="GR43" s="74"/>
      <c r="GS43" s="74"/>
      <c r="GT43" s="74"/>
      <c r="GU43" s="74"/>
      <c r="GV43" s="74"/>
      <c r="GW43" s="74"/>
      <c r="GX43" s="74"/>
      <c r="GY43" s="74"/>
      <c r="GZ43" s="74"/>
      <c r="HA43" s="74"/>
      <c r="HB43" s="74"/>
      <c r="HC43" s="74"/>
    </row>
    <row r="44" spans="1:211" customFormat="1" ht="19.95" customHeight="1" x14ac:dyDescent="0.3">
      <c r="A44" s="229"/>
      <c r="B44" s="875" t="s">
        <v>1794</v>
      </c>
      <c r="C44" s="876"/>
      <c r="D44" s="876"/>
      <c r="E44" s="876"/>
      <c r="F44" s="876"/>
      <c r="G44" s="206"/>
      <c r="H44" s="206"/>
      <c r="I44" s="206"/>
      <c r="J44" s="206"/>
      <c r="K44" s="206"/>
      <c r="L44" s="206"/>
      <c r="M44" s="206"/>
      <c r="N44" s="206"/>
      <c r="O44" s="206"/>
      <c r="P44" s="206"/>
      <c r="Q44" s="206"/>
      <c r="R44" s="207"/>
      <c r="S44" s="229"/>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4"/>
      <c r="BX44" s="74"/>
      <c r="BY44" s="74"/>
      <c r="BZ44" s="74"/>
      <c r="CA44" s="74"/>
      <c r="CB44" s="74"/>
      <c r="CC44" s="74"/>
      <c r="CD44" s="74"/>
      <c r="CE44" s="74"/>
      <c r="CF44" s="74"/>
      <c r="CG44" s="74"/>
      <c r="CH44" s="74"/>
      <c r="CI44" s="74"/>
      <c r="CJ44" s="74"/>
      <c r="CK44" s="74"/>
      <c r="CL44" s="74"/>
      <c r="CM44" s="74"/>
      <c r="CN44" s="74"/>
      <c r="CO44" s="74"/>
      <c r="CP44" s="74"/>
      <c r="CQ44" s="74"/>
      <c r="CR44" s="74"/>
      <c r="CS44" s="74"/>
      <c r="CT44" s="74"/>
      <c r="CU44" s="74"/>
      <c r="CV44" s="74"/>
      <c r="CW44" s="74"/>
      <c r="CX44" s="74"/>
      <c r="CY44" s="74"/>
      <c r="CZ44" s="74"/>
      <c r="DA44" s="74"/>
      <c r="DB44" s="74"/>
      <c r="DC44" s="74"/>
      <c r="DD44" s="74"/>
      <c r="DE44" s="74"/>
      <c r="DF44" s="74"/>
      <c r="DG44" s="74"/>
      <c r="DH44" s="74"/>
      <c r="DI44" s="74"/>
      <c r="DJ44" s="74"/>
      <c r="DK44" s="74"/>
      <c r="DL44" s="74"/>
      <c r="DM44" s="74"/>
      <c r="DN44" s="74"/>
      <c r="DO44" s="74"/>
      <c r="DP44" s="74"/>
      <c r="DQ44" s="74"/>
      <c r="DR44" s="74"/>
      <c r="DS44" s="74"/>
      <c r="DT44" s="74"/>
      <c r="DU44" s="74"/>
      <c r="DV44" s="74"/>
      <c r="DW44" s="74"/>
      <c r="DX44" s="74"/>
      <c r="DY44" s="74"/>
      <c r="DZ44" s="74"/>
      <c r="EA44" s="74"/>
      <c r="EB44" s="74"/>
      <c r="EC44" s="74"/>
      <c r="ED44" s="74"/>
      <c r="EE44" s="74"/>
      <c r="EF44" s="74"/>
      <c r="EG44" s="74"/>
      <c r="EH44" s="74"/>
      <c r="EI44" s="74"/>
      <c r="EJ44" s="74"/>
      <c r="EK44" s="74"/>
      <c r="EL44" s="74"/>
      <c r="EM44" s="74"/>
      <c r="EN44" s="74"/>
      <c r="EO44" s="74"/>
      <c r="EP44" s="74"/>
      <c r="EQ44" s="74"/>
      <c r="ER44" s="74"/>
      <c r="ES44" s="74"/>
      <c r="ET44" s="74"/>
      <c r="EU44" s="74"/>
      <c r="EV44" s="74"/>
      <c r="EW44" s="74"/>
      <c r="EX44" s="74"/>
      <c r="EY44" s="74"/>
      <c r="EZ44" s="74"/>
      <c r="FA44" s="74"/>
      <c r="FB44" s="74"/>
      <c r="FC44" s="74"/>
      <c r="FD44" s="74"/>
      <c r="FE44" s="74"/>
      <c r="FF44" s="74"/>
      <c r="FG44" s="74"/>
      <c r="FH44" s="74"/>
      <c r="FI44" s="74"/>
      <c r="FJ44" s="74"/>
      <c r="FK44" s="74"/>
      <c r="FL44" s="74"/>
      <c r="FM44" s="74"/>
      <c r="FN44" s="74"/>
      <c r="FO44" s="74"/>
      <c r="FP44" s="74"/>
      <c r="FQ44" s="74"/>
      <c r="FR44" s="74"/>
      <c r="FS44" s="74"/>
      <c r="FT44" s="74"/>
      <c r="FU44" s="74"/>
      <c r="FV44" s="74"/>
      <c r="FW44" s="74"/>
      <c r="FX44" s="74"/>
      <c r="FY44" s="74"/>
      <c r="FZ44" s="74"/>
      <c r="GA44" s="74"/>
      <c r="GB44" s="74"/>
      <c r="GC44" s="74"/>
      <c r="GD44" s="74"/>
      <c r="GE44" s="74"/>
      <c r="GF44" s="74"/>
      <c r="GG44" s="74"/>
      <c r="GH44" s="74"/>
      <c r="GI44" s="74"/>
      <c r="GJ44" s="74"/>
      <c r="GK44" s="74"/>
      <c r="GL44" s="74"/>
      <c r="GM44" s="74"/>
      <c r="GN44" s="74"/>
      <c r="GO44" s="74"/>
      <c r="GP44" s="74"/>
      <c r="GQ44" s="74"/>
      <c r="GR44" s="74"/>
      <c r="GS44" s="74"/>
      <c r="GT44" s="74"/>
      <c r="GU44" s="74"/>
      <c r="GV44" s="74"/>
      <c r="GW44" s="74"/>
      <c r="GX44" s="74"/>
      <c r="GY44" s="74"/>
      <c r="GZ44" s="74"/>
      <c r="HA44" s="74"/>
      <c r="HB44" s="74"/>
      <c r="HC44" s="74"/>
    </row>
    <row r="45" spans="1:211" customFormat="1" ht="19.95" customHeight="1" x14ac:dyDescent="0.3">
      <c r="A45" s="229"/>
      <c r="B45" s="843" t="s">
        <v>1795</v>
      </c>
      <c r="C45" s="844"/>
      <c r="D45" s="844"/>
      <c r="E45" s="844"/>
      <c r="F45" s="844"/>
      <c r="G45" s="844"/>
      <c r="H45" s="844"/>
      <c r="I45" s="844"/>
      <c r="J45" s="206"/>
      <c r="K45" s="206"/>
      <c r="L45" s="206"/>
      <c r="M45" s="206"/>
      <c r="N45" s="206"/>
      <c r="O45" s="206"/>
      <c r="P45" s="206"/>
      <c r="Q45" s="206"/>
      <c r="R45" s="207"/>
      <c r="S45" s="229"/>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c r="BR45" s="74"/>
      <c r="BS45" s="74"/>
      <c r="BT45" s="74"/>
      <c r="BU45" s="74"/>
      <c r="BV45" s="74"/>
      <c r="BW45" s="74"/>
      <c r="BX45" s="74"/>
      <c r="BY45" s="74"/>
      <c r="BZ45" s="74"/>
      <c r="CA45" s="74"/>
      <c r="CB45" s="74"/>
      <c r="CC45" s="74"/>
      <c r="CD45" s="74"/>
      <c r="CE45" s="74"/>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c r="DD45" s="74"/>
      <c r="DE45" s="74"/>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c r="EJ45" s="74"/>
      <c r="EK45" s="74"/>
      <c r="EL45" s="74"/>
      <c r="EM45" s="74"/>
      <c r="EN45" s="74"/>
      <c r="EO45" s="74"/>
      <c r="EP45" s="74"/>
      <c r="EQ45" s="74"/>
      <c r="ER45" s="74"/>
      <c r="ES45" s="74"/>
      <c r="ET45" s="74"/>
      <c r="EU45" s="74"/>
      <c r="EV45" s="74"/>
      <c r="EW45" s="74"/>
      <c r="EX45" s="74"/>
      <c r="EY45" s="74"/>
      <c r="EZ45" s="74"/>
      <c r="FA45" s="74"/>
      <c r="FB45" s="74"/>
      <c r="FC45" s="74"/>
      <c r="FD45" s="74"/>
      <c r="FE45" s="74"/>
      <c r="FF45" s="74"/>
      <c r="FG45" s="74"/>
      <c r="FH45" s="74"/>
      <c r="FI45" s="74"/>
      <c r="FJ45" s="74"/>
      <c r="FK45" s="74"/>
      <c r="FL45" s="74"/>
      <c r="FM45" s="74"/>
      <c r="FN45" s="74"/>
      <c r="FO45" s="74"/>
      <c r="FP45" s="74"/>
      <c r="FQ45" s="74"/>
      <c r="FR45" s="74"/>
      <c r="FS45" s="74"/>
      <c r="FT45" s="74"/>
      <c r="FU45" s="74"/>
      <c r="FV45" s="74"/>
      <c r="FW45" s="74"/>
      <c r="FX45" s="74"/>
      <c r="FY45" s="74"/>
      <c r="FZ45" s="74"/>
      <c r="GA45" s="74"/>
      <c r="GB45" s="74"/>
      <c r="GC45" s="74"/>
      <c r="GD45" s="74"/>
      <c r="GE45" s="74"/>
      <c r="GF45" s="74"/>
      <c r="GG45" s="74"/>
      <c r="GH45" s="74"/>
      <c r="GI45" s="74"/>
      <c r="GJ45" s="74"/>
      <c r="GK45" s="74"/>
      <c r="GL45" s="74"/>
      <c r="GM45" s="74"/>
      <c r="GN45" s="74"/>
      <c r="GO45" s="74"/>
      <c r="GP45" s="74"/>
      <c r="GQ45" s="74"/>
      <c r="GR45" s="74"/>
      <c r="GS45" s="74"/>
      <c r="GT45" s="74"/>
      <c r="GU45" s="74"/>
      <c r="GV45" s="74"/>
      <c r="GW45" s="74"/>
      <c r="GX45" s="74"/>
      <c r="GY45" s="74"/>
      <c r="GZ45" s="74"/>
      <c r="HA45" s="74"/>
      <c r="HB45" s="74"/>
      <c r="HC45" s="74"/>
    </row>
    <row r="46" spans="1:211" customFormat="1" ht="19.95" customHeight="1" x14ac:dyDescent="0.3">
      <c r="A46" s="229"/>
      <c r="B46" s="875" t="s">
        <v>1796</v>
      </c>
      <c r="C46" s="876"/>
      <c r="D46" s="876"/>
      <c r="E46" s="876"/>
      <c r="F46" s="876"/>
      <c r="G46" s="206"/>
      <c r="H46" s="206"/>
      <c r="I46" s="206"/>
      <c r="J46" s="206"/>
      <c r="K46" s="206"/>
      <c r="L46" s="206"/>
      <c r="M46" s="206"/>
      <c r="N46" s="206"/>
      <c r="O46" s="206"/>
      <c r="P46" s="206"/>
      <c r="Q46" s="206"/>
      <c r="R46" s="207"/>
      <c r="S46" s="229"/>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4"/>
      <c r="CB46" s="74"/>
      <c r="CC46" s="74"/>
      <c r="CD46" s="74"/>
      <c r="CE46" s="74"/>
      <c r="CF46" s="74"/>
      <c r="CG46" s="74"/>
      <c r="CH46" s="74"/>
      <c r="CI46" s="74"/>
      <c r="CJ46" s="74"/>
      <c r="CK46" s="74"/>
      <c r="CL46" s="74"/>
      <c r="CM46" s="74"/>
      <c r="CN46" s="74"/>
      <c r="CO46" s="74"/>
      <c r="CP46" s="74"/>
      <c r="CQ46" s="74"/>
      <c r="CR46" s="74"/>
      <c r="CS46" s="74"/>
      <c r="CT46" s="74"/>
      <c r="CU46" s="74"/>
      <c r="CV46" s="74"/>
      <c r="CW46" s="74"/>
      <c r="CX46" s="74"/>
      <c r="CY46" s="74"/>
      <c r="CZ46" s="74"/>
      <c r="DA46" s="74"/>
      <c r="DB46" s="74"/>
      <c r="DC46" s="74"/>
      <c r="DD46" s="74"/>
      <c r="DE46" s="74"/>
      <c r="DF46" s="74"/>
      <c r="DG46" s="74"/>
      <c r="DH46" s="74"/>
      <c r="DI46" s="74"/>
      <c r="DJ46" s="74"/>
      <c r="DK46" s="74"/>
      <c r="DL46" s="74"/>
      <c r="DM46" s="74"/>
      <c r="DN46" s="74"/>
      <c r="DO46" s="74"/>
      <c r="DP46" s="74"/>
      <c r="DQ46" s="74"/>
      <c r="DR46" s="74"/>
      <c r="DS46" s="74"/>
      <c r="DT46" s="74"/>
      <c r="DU46" s="74"/>
      <c r="DV46" s="74"/>
      <c r="DW46" s="74"/>
      <c r="DX46" s="74"/>
      <c r="DY46" s="74"/>
      <c r="DZ46" s="74"/>
      <c r="EA46" s="74"/>
      <c r="EB46" s="74"/>
      <c r="EC46" s="74"/>
      <c r="ED46" s="74"/>
      <c r="EE46" s="74"/>
      <c r="EF46" s="74"/>
      <c r="EG46" s="74"/>
      <c r="EH46" s="74"/>
      <c r="EI46" s="74"/>
      <c r="EJ46" s="74"/>
      <c r="EK46" s="74"/>
      <c r="EL46" s="74"/>
      <c r="EM46" s="74"/>
      <c r="EN46" s="74"/>
      <c r="EO46" s="74"/>
      <c r="EP46" s="74"/>
      <c r="EQ46" s="74"/>
      <c r="ER46" s="74"/>
      <c r="ES46" s="74"/>
      <c r="ET46" s="74"/>
      <c r="EU46" s="74"/>
      <c r="EV46" s="74"/>
      <c r="EW46" s="74"/>
      <c r="EX46" s="74"/>
      <c r="EY46" s="74"/>
      <c r="EZ46" s="74"/>
      <c r="FA46" s="74"/>
      <c r="FB46" s="74"/>
      <c r="FC46" s="74"/>
      <c r="FD46" s="74"/>
      <c r="FE46" s="74"/>
      <c r="FF46" s="74"/>
      <c r="FG46" s="74"/>
      <c r="FH46" s="74"/>
      <c r="FI46" s="74"/>
      <c r="FJ46" s="74"/>
      <c r="FK46" s="74"/>
      <c r="FL46" s="74"/>
      <c r="FM46" s="74"/>
      <c r="FN46" s="74"/>
      <c r="FO46" s="74"/>
      <c r="FP46" s="74"/>
      <c r="FQ46" s="74"/>
      <c r="FR46" s="74"/>
      <c r="FS46" s="74"/>
      <c r="FT46" s="74"/>
      <c r="FU46" s="74"/>
      <c r="FV46" s="74"/>
      <c r="FW46" s="74"/>
      <c r="FX46" s="74"/>
      <c r="FY46" s="74"/>
      <c r="FZ46" s="74"/>
      <c r="GA46" s="74"/>
      <c r="GB46" s="74"/>
      <c r="GC46" s="74"/>
      <c r="GD46" s="74"/>
      <c r="GE46" s="74"/>
      <c r="GF46" s="74"/>
      <c r="GG46" s="74"/>
      <c r="GH46" s="74"/>
      <c r="GI46" s="74"/>
      <c r="GJ46" s="74"/>
      <c r="GK46" s="74"/>
      <c r="GL46" s="74"/>
      <c r="GM46" s="74"/>
      <c r="GN46" s="74"/>
      <c r="GO46" s="74"/>
      <c r="GP46" s="74"/>
      <c r="GQ46" s="74"/>
      <c r="GR46" s="74"/>
      <c r="GS46" s="74"/>
      <c r="GT46" s="74"/>
      <c r="GU46" s="74"/>
      <c r="GV46" s="74"/>
      <c r="GW46" s="74"/>
      <c r="GX46" s="74"/>
      <c r="GY46" s="74"/>
      <c r="GZ46" s="74"/>
      <c r="HA46" s="74"/>
      <c r="HB46" s="74"/>
      <c r="HC46" s="74"/>
    </row>
    <row r="47" spans="1:211" s="34" customFormat="1" ht="19.95" customHeight="1" x14ac:dyDescent="0.3">
      <c r="A47" s="229"/>
      <c r="B47" s="843" t="s">
        <v>1797</v>
      </c>
      <c r="C47" s="844"/>
      <c r="D47" s="844"/>
      <c r="E47" s="844"/>
      <c r="F47" s="844"/>
      <c r="G47" s="844"/>
      <c r="H47" s="844"/>
      <c r="I47" s="844"/>
      <c r="J47" s="844"/>
      <c r="K47" s="844"/>
      <c r="L47" s="844"/>
      <c r="M47" s="844"/>
      <c r="N47" s="844"/>
      <c r="O47" s="844"/>
      <c r="P47" s="844"/>
      <c r="Q47" s="206"/>
      <c r="R47" s="207"/>
      <c r="S47" s="22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c r="BA47" s="89"/>
      <c r="BB47" s="89"/>
      <c r="BC47" s="89"/>
      <c r="BD47" s="89"/>
      <c r="BE47" s="89"/>
      <c r="BF47" s="89"/>
      <c r="BG47" s="89"/>
      <c r="BH47" s="89"/>
      <c r="BI47" s="89"/>
      <c r="BJ47" s="89"/>
      <c r="BK47" s="89"/>
      <c r="BL47" s="89"/>
      <c r="BM47" s="89"/>
      <c r="BN47" s="89"/>
      <c r="BO47" s="89"/>
      <c r="BP47" s="89"/>
      <c r="BQ47" s="89"/>
      <c r="BR47" s="89"/>
      <c r="BS47" s="89"/>
      <c r="BT47" s="89"/>
      <c r="BU47" s="89"/>
      <c r="BV47" s="89"/>
      <c r="BW47" s="89"/>
      <c r="BX47" s="89"/>
      <c r="BY47" s="89"/>
      <c r="BZ47" s="89"/>
      <c r="CA47" s="89"/>
      <c r="CB47" s="89"/>
      <c r="CC47" s="89"/>
      <c r="CD47" s="89"/>
      <c r="CE47" s="89"/>
      <c r="CF47" s="89"/>
      <c r="CG47" s="89"/>
      <c r="CH47" s="89"/>
      <c r="CI47" s="89"/>
      <c r="CJ47" s="89"/>
      <c r="CK47" s="89"/>
      <c r="CL47" s="89"/>
      <c r="CM47" s="89"/>
      <c r="CN47" s="89"/>
      <c r="CO47" s="89"/>
      <c r="CP47" s="89"/>
      <c r="CQ47" s="89"/>
      <c r="CR47" s="89"/>
      <c r="CS47" s="89"/>
      <c r="CT47" s="89"/>
      <c r="CU47" s="89"/>
      <c r="CV47" s="89"/>
      <c r="CW47" s="89"/>
      <c r="CX47" s="89"/>
      <c r="CY47" s="89"/>
      <c r="CZ47" s="89"/>
      <c r="DA47" s="89"/>
      <c r="DB47" s="89"/>
      <c r="DC47" s="89"/>
      <c r="DD47" s="89"/>
      <c r="DE47" s="89"/>
      <c r="DF47" s="89"/>
      <c r="DG47" s="89"/>
      <c r="DH47" s="89"/>
      <c r="DI47" s="89"/>
      <c r="DJ47" s="89"/>
      <c r="DK47" s="89"/>
      <c r="DL47" s="89"/>
      <c r="DM47" s="89"/>
      <c r="DN47" s="89"/>
      <c r="DO47" s="89"/>
      <c r="DP47" s="89"/>
      <c r="DQ47" s="89"/>
      <c r="DR47" s="89"/>
      <c r="DS47" s="89"/>
      <c r="DT47" s="89"/>
      <c r="DU47" s="89"/>
      <c r="DV47" s="89"/>
      <c r="DW47" s="89"/>
      <c r="DX47" s="89"/>
      <c r="DY47" s="89"/>
      <c r="DZ47" s="89"/>
      <c r="EA47" s="89"/>
      <c r="EB47" s="89"/>
      <c r="EC47" s="89"/>
      <c r="ED47" s="89"/>
      <c r="EE47" s="89"/>
      <c r="EF47" s="89"/>
      <c r="EG47" s="89"/>
      <c r="EH47" s="89"/>
      <c r="EI47" s="89"/>
      <c r="EJ47" s="89"/>
      <c r="EK47" s="89"/>
      <c r="EL47" s="89"/>
      <c r="EM47" s="89"/>
      <c r="EN47" s="89"/>
      <c r="EO47" s="89"/>
      <c r="EP47" s="89"/>
      <c r="EQ47" s="89"/>
      <c r="ER47" s="89"/>
      <c r="ES47" s="89"/>
      <c r="ET47" s="89"/>
      <c r="EU47" s="89"/>
      <c r="EV47" s="89"/>
      <c r="EW47" s="89"/>
      <c r="EX47" s="89"/>
      <c r="EY47" s="89"/>
      <c r="EZ47" s="89"/>
      <c r="FA47" s="89"/>
      <c r="FB47" s="89"/>
      <c r="FC47" s="89"/>
      <c r="FD47" s="89"/>
      <c r="FE47" s="89"/>
      <c r="FF47" s="89"/>
      <c r="FG47" s="89"/>
      <c r="FH47" s="89"/>
      <c r="FI47" s="89"/>
      <c r="FJ47" s="89"/>
      <c r="FK47" s="89"/>
      <c r="FL47" s="89"/>
      <c r="FM47" s="89"/>
      <c r="FN47" s="89"/>
      <c r="FO47" s="89"/>
      <c r="FP47" s="89"/>
      <c r="FQ47" s="89"/>
      <c r="FR47" s="89"/>
      <c r="FS47" s="89"/>
      <c r="FT47" s="89"/>
      <c r="FU47" s="89"/>
      <c r="FV47" s="89"/>
      <c r="FW47" s="89"/>
      <c r="FX47" s="89"/>
      <c r="FY47" s="89"/>
      <c r="FZ47" s="89"/>
      <c r="GA47" s="89"/>
      <c r="GB47" s="89"/>
      <c r="GC47" s="89"/>
      <c r="GD47" s="89"/>
      <c r="GE47" s="89"/>
      <c r="GF47" s="89"/>
      <c r="GG47" s="89"/>
      <c r="GH47" s="89"/>
      <c r="GI47" s="89"/>
      <c r="GJ47" s="89"/>
      <c r="GK47" s="89"/>
      <c r="GL47" s="89"/>
      <c r="GM47" s="89"/>
      <c r="GN47" s="89"/>
      <c r="GO47" s="89"/>
      <c r="GP47" s="89"/>
      <c r="GQ47" s="89"/>
      <c r="GR47" s="89"/>
      <c r="GS47" s="89"/>
      <c r="GT47" s="89"/>
      <c r="GU47" s="89"/>
      <c r="GV47" s="89"/>
      <c r="GW47" s="89"/>
      <c r="GX47" s="89"/>
      <c r="GY47" s="89"/>
      <c r="GZ47" s="89"/>
      <c r="HA47" s="89"/>
      <c r="HB47" s="89"/>
      <c r="HC47" s="89"/>
    </row>
    <row r="48" spans="1:211" customFormat="1" ht="19.95" customHeight="1" x14ac:dyDescent="0.3">
      <c r="A48" s="229"/>
      <c r="B48" s="847" t="s">
        <v>1798</v>
      </c>
      <c r="C48" s="848"/>
      <c r="D48" s="848"/>
      <c r="E48" s="848"/>
      <c r="F48" s="848"/>
      <c r="G48" s="848"/>
      <c r="H48" s="206"/>
      <c r="I48" s="206"/>
      <c r="J48" s="206"/>
      <c r="K48" s="206"/>
      <c r="L48" s="206"/>
      <c r="M48" s="206"/>
      <c r="N48" s="206"/>
      <c r="O48" s="206"/>
      <c r="P48" s="206"/>
      <c r="Q48" s="206"/>
      <c r="R48" s="207"/>
      <c r="S48" s="229"/>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c r="BK48" s="74"/>
      <c r="BL48" s="74"/>
      <c r="BM48" s="74"/>
      <c r="BN48" s="74"/>
      <c r="BO48" s="74"/>
      <c r="BP48" s="74"/>
      <c r="BQ48" s="74"/>
      <c r="BR48" s="74"/>
      <c r="BS48" s="74"/>
      <c r="BT48" s="74"/>
      <c r="BU48" s="74"/>
      <c r="BV48" s="74"/>
      <c r="BW48" s="74"/>
      <c r="BX48" s="74"/>
      <c r="BY48" s="74"/>
      <c r="BZ48" s="74"/>
      <c r="CA48" s="74"/>
      <c r="CB48" s="74"/>
      <c r="CC48" s="74"/>
      <c r="CD48" s="74"/>
      <c r="CE48" s="74"/>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4"/>
      <c r="EK48" s="74"/>
      <c r="EL48" s="74"/>
      <c r="EM48" s="74"/>
      <c r="EN48" s="74"/>
      <c r="EO48" s="74"/>
      <c r="EP48" s="74"/>
      <c r="EQ48" s="74"/>
      <c r="ER48" s="74"/>
      <c r="ES48" s="74"/>
      <c r="ET48" s="74"/>
      <c r="EU48" s="74"/>
      <c r="EV48" s="74"/>
      <c r="EW48" s="74"/>
      <c r="EX48" s="74"/>
      <c r="EY48" s="74"/>
      <c r="EZ48" s="74"/>
      <c r="FA48" s="74"/>
      <c r="FB48" s="74"/>
      <c r="FC48" s="74"/>
      <c r="FD48" s="74"/>
      <c r="FE48" s="74"/>
      <c r="FF48" s="74"/>
      <c r="FG48" s="74"/>
      <c r="FH48" s="74"/>
      <c r="FI48" s="74"/>
      <c r="FJ48" s="74"/>
      <c r="FK48" s="74"/>
      <c r="FL48" s="74"/>
      <c r="FM48" s="74"/>
      <c r="FN48" s="74"/>
      <c r="FO48" s="74"/>
      <c r="FP48" s="74"/>
      <c r="FQ48" s="74"/>
      <c r="FR48" s="74"/>
      <c r="FS48" s="74"/>
      <c r="FT48" s="74"/>
      <c r="FU48" s="74"/>
      <c r="FV48" s="74"/>
      <c r="FW48" s="74"/>
      <c r="FX48" s="74"/>
      <c r="FY48" s="74"/>
      <c r="FZ48" s="74"/>
      <c r="GA48" s="74"/>
      <c r="GB48" s="74"/>
      <c r="GC48" s="74"/>
      <c r="GD48" s="74"/>
      <c r="GE48" s="74"/>
      <c r="GF48" s="74"/>
      <c r="GG48" s="74"/>
      <c r="GH48" s="74"/>
      <c r="GI48" s="74"/>
      <c r="GJ48" s="74"/>
      <c r="GK48" s="74"/>
      <c r="GL48" s="74"/>
      <c r="GM48" s="74"/>
      <c r="GN48" s="74"/>
      <c r="GO48" s="74"/>
      <c r="GP48" s="74"/>
      <c r="GQ48" s="74"/>
      <c r="GR48" s="74"/>
      <c r="GS48" s="74"/>
      <c r="GT48" s="74"/>
      <c r="GU48" s="74"/>
      <c r="GV48" s="74"/>
      <c r="GW48" s="74"/>
      <c r="GX48" s="74"/>
      <c r="GY48" s="74"/>
      <c r="GZ48" s="74"/>
      <c r="HA48" s="74"/>
      <c r="HB48" s="74"/>
      <c r="HC48" s="74"/>
    </row>
    <row r="49" spans="1:211" customFormat="1" ht="19.95" customHeight="1" x14ac:dyDescent="0.3">
      <c r="A49" s="229"/>
      <c r="B49" s="860" t="s">
        <v>1799</v>
      </c>
      <c r="C49" s="861"/>
      <c r="D49" s="861"/>
      <c r="E49" s="861"/>
      <c r="F49" s="861"/>
      <c r="G49" s="861"/>
      <c r="H49" s="861"/>
      <c r="I49" s="861"/>
      <c r="J49" s="861"/>
      <c r="K49" s="206"/>
      <c r="L49" s="206"/>
      <c r="M49" s="206"/>
      <c r="N49" s="206"/>
      <c r="O49" s="206"/>
      <c r="P49" s="206"/>
      <c r="Q49" s="206"/>
      <c r="R49" s="207"/>
      <c r="S49" s="229"/>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c r="BR49" s="74"/>
      <c r="BS49" s="74"/>
      <c r="BT49" s="74"/>
      <c r="BU49" s="74"/>
      <c r="BV49" s="74"/>
      <c r="BW49" s="74"/>
      <c r="BX49" s="74"/>
      <c r="BY49" s="74"/>
      <c r="BZ49" s="74"/>
      <c r="CA49" s="74"/>
      <c r="CB49" s="74"/>
      <c r="CC49" s="74"/>
      <c r="CD49" s="74"/>
      <c r="CE49" s="74"/>
      <c r="CF49" s="74"/>
      <c r="CG49" s="74"/>
      <c r="CH49" s="74"/>
      <c r="CI49" s="74"/>
      <c r="CJ49" s="74"/>
      <c r="CK49" s="74"/>
      <c r="CL49" s="74"/>
      <c r="CM49" s="74"/>
      <c r="CN49" s="74"/>
      <c r="CO49" s="74"/>
      <c r="CP49" s="74"/>
      <c r="CQ49" s="74"/>
      <c r="CR49" s="74"/>
      <c r="CS49" s="74"/>
      <c r="CT49" s="74"/>
      <c r="CU49" s="74"/>
      <c r="CV49" s="74"/>
      <c r="CW49" s="74"/>
      <c r="CX49" s="74"/>
      <c r="CY49" s="74"/>
      <c r="CZ49" s="74"/>
      <c r="DA49" s="74"/>
      <c r="DB49" s="74"/>
      <c r="DC49" s="74"/>
      <c r="DD49" s="74"/>
      <c r="DE49" s="74"/>
      <c r="DF49" s="74"/>
      <c r="DG49" s="74"/>
      <c r="DH49" s="74"/>
      <c r="DI49" s="74"/>
      <c r="DJ49" s="74"/>
      <c r="DK49" s="74"/>
      <c r="DL49" s="74"/>
      <c r="DM49" s="74"/>
      <c r="DN49" s="74"/>
      <c r="DO49" s="74"/>
      <c r="DP49" s="74"/>
      <c r="DQ49" s="74"/>
      <c r="DR49" s="74"/>
      <c r="DS49" s="74"/>
      <c r="DT49" s="74"/>
      <c r="DU49" s="74"/>
      <c r="DV49" s="74"/>
      <c r="DW49" s="74"/>
      <c r="DX49" s="74"/>
      <c r="DY49" s="74"/>
      <c r="DZ49" s="74"/>
      <c r="EA49" s="74"/>
      <c r="EB49" s="74"/>
      <c r="EC49" s="74"/>
      <c r="ED49" s="74"/>
      <c r="EE49" s="74"/>
      <c r="EF49" s="74"/>
      <c r="EG49" s="74"/>
      <c r="EH49" s="74"/>
      <c r="EI49" s="74"/>
      <c r="EJ49" s="74"/>
      <c r="EK49" s="74"/>
      <c r="EL49" s="74"/>
      <c r="EM49" s="74"/>
      <c r="EN49" s="74"/>
      <c r="EO49" s="74"/>
      <c r="EP49" s="74"/>
      <c r="EQ49" s="74"/>
      <c r="ER49" s="74"/>
      <c r="ES49" s="74"/>
      <c r="ET49" s="74"/>
      <c r="EU49" s="74"/>
      <c r="EV49" s="74"/>
      <c r="EW49" s="74"/>
      <c r="EX49" s="74"/>
      <c r="EY49" s="74"/>
      <c r="EZ49" s="74"/>
      <c r="FA49" s="74"/>
      <c r="FB49" s="74"/>
      <c r="FC49" s="74"/>
      <c r="FD49" s="74"/>
      <c r="FE49" s="74"/>
      <c r="FF49" s="74"/>
      <c r="FG49" s="74"/>
      <c r="FH49" s="74"/>
      <c r="FI49" s="74"/>
      <c r="FJ49" s="74"/>
      <c r="FK49" s="74"/>
      <c r="FL49" s="74"/>
      <c r="FM49" s="74"/>
      <c r="FN49" s="74"/>
      <c r="FO49" s="74"/>
      <c r="FP49" s="74"/>
      <c r="FQ49" s="74"/>
      <c r="FR49" s="74"/>
      <c r="FS49" s="74"/>
      <c r="FT49" s="74"/>
      <c r="FU49" s="74"/>
      <c r="FV49" s="74"/>
      <c r="FW49" s="74"/>
      <c r="FX49" s="74"/>
      <c r="FY49" s="74"/>
      <c r="FZ49" s="74"/>
      <c r="GA49" s="74"/>
      <c r="GB49" s="74"/>
      <c r="GC49" s="74"/>
      <c r="GD49" s="74"/>
      <c r="GE49" s="74"/>
      <c r="GF49" s="74"/>
      <c r="GG49" s="74"/>
      <c r="GH49" s="74"/>
      <c r="GI49" s="74"/>
      <c r="GJ49" s="74"/>
      <c r="GK49" s="74"/>
      <c r="GL49" s="74"/>
      <c r="GM49" s="74"/>
      <c r="GN49" s="74"/>
      <c r="GO49" s="74"/>
      <c r="GP49" s="74"/>
      <c r="GQ49" s="74"/>
      <c r="GR49" s="74"/>
      <c r="GS49" s="74"/>
      <c r="GT49" s="74"/>
      <c r="GU49" s="74"/>
      <c r="GV49" s="74"/>
      <c r="GW49" s="74"/>
      <c r="GX49" s="74"/>
      <c r="GY49" s="74"/>
      <c r="GZ49" s="74"/>
      <c r="HA49" s="74"/>
      <c r="HB49" s="74"/>
      <c r="HC49" s="74"/>
    </row>
    <row r="50" spans="1:211" customFormat="1" ht="10.199999999999999" customHeight="1" x14ac:dyDescent="0.3">
      <c r="A50" s="229"/>
      <c r="B50" s="212"/>
      <c r="C50" s="216"/>
      <c r="D50" s="896"/>
      <c r="E50" s="896"/>
      <c r="F50" s="896"/>
      <c r="G50" s="896"/>
      <c r="H50" s="896"/>
      <c r="I50" s="896"/>
      <c r="J50" s="896"/>
      <c r="K50" s="896"/>
      <c r="L50" s="896"/>
      <c r="M50" s="896"/>
      <c r="N50" s="896"/>
      <c r="O50" s="896"/>
      <c r="P50" s="896"/>
      <c r="Q50" s="896"/>
      <c r="R50" s="217"/>
      <c r="S50" s="229"/>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c r="BK50" s="74"/>
      <c r="BL50" s="74"/>
      <c r="BM50" s="74"/>
      <c r="BN50" s="74"/>
      <c r="BO50" s="74"/>
      <c r="BP50" s="74"/>
      <c r="BQ50" s="74"/>
      <c r="BR50" s="74"/>
      <c r="BS50" s="74"/>
      <c r="BT50" s="74"/>
      <c r="BU50" s="74"/>
      <c r="BV50" s="74"/>
      <c r="BW50" s="74"/>
      <c r="BX50" s="74"/>
      <c r="BY50" s="74"/>
      <c r="BZ50" s="74"/>
      <c r="CA50" s="74"/>
      <c r="CB50" s="74"/>
      <c r="CC50" s="74"/>
      <c r="CD50" s="74"/>
      <c r="CE50" s="74"/>
      <c r="CF50" s="74"/>
      <c r="CG50" s="74"/>
      <c r="CH50" s="74"/>
      <c r="CI50" s="74"/>
      <c r="CJ50" s="74"/>
      <c r="CK50" s="74"/>
      <c r="CL50" s="74"/>
      <c r="CM50" s="74"/>
      <c r="CN50" s="74"/>
      <c r="CO50" s="74"/>
      <c r="CP50" s="74"/>
      <c r="CQ50" s="74"/>
      <c r="CR50" s="74"/>
      <c r="CS50" s="74"/>
      <c r="CT50" s="74"/>
      <c r="CU50" s="74"/>
      <c r="CV50" s="74"/>
      <c r="CW50" s="74"/>
      <c r="CX50" s="74"/>
      <c r="CY50" s="74"/>
      <c r="CZ50" s="74"/>
      <c r="DA50" s="74"/>
      <c r="DB50" s="74"/>
      <c r="DC50" s="74"/>
      <c r="DD50" s="74"/>
      <c r="DE50" s="74"/>
      <c r="DF50" s="74"/>
      <c r="DG50" s="74"/>
      <c r="DH50" s="74"/>
      <c r="DI50" s="74"/>
      <c r="DJ50" s="74"/>
      <c r="DK50" s="74"/>
      <c r="DL50" s="74"/>
      <c r="DM50" s="74"/>
      <c r="DN50" s="74"/>
      <c r="DO50" s="74"/>
      <c r="DP50" s="74"/>
      <c r="DQ50" s="74"/>
      <c r="DR50" s="74"/>
      <c r="DS50" s="74"/>
      <c r="DT50" s="74"/>
      <c r="DU50" s="74"/>
      <c r="DV50" s="74"/>
      <c r="DW50" s="74"/>
      <c r="DX50" s="74"/>
      <c r="DY50" s="74"/>
      <c r="DZ50" s="74"/>
      <c r="EA50" s="74"/>
      <c r="EB50" s="74"/>
      <c r="EC50" s="74"/>
      <c r="ED50" s="74"/>
      <c r="EE50" s="74"/>
      <c r="EF50" s="74"/>
      <c r="EG50" s="74"/>
      <c r="EH50" s="74"/>
      <c r="EI50" s="74"/>
      <c r="EJ50" s="74"/>
      <c r="EK50" s="74"/>
      <c r="EL50" s="74"/>
      <c r="EM50" s="74"/>
      <c r="EN50" s="74"/>
      <c r="EO50" s="74"/>
      <c r="EP50" s="74"/>
      <c r="EQ50" s="74"/>
      <c r="ER50" s="74"/>
      <c r="ES50" s="74"/>
      <c r="ET50" s="74"/>
      <c r="EU50" s="74"/>
      <c r="EV50" s="74"/>
      <c r="EW50" s="74"/>
      <c r="EX50" s="74"/>
      <c r="EY50" s="74"/>
      <c r="EZ50" s="74"/>
      <c r="FA50" s="74"/>
      <c r="FB50" s="74"/>
      <c r="FC50" s="74"/>
      <c r="FD50" s="74"/>
      <c r="FE50" s="74"/>
      <c r="FF50" s="74"/>
      <c r="FG50" s="74"/>
      <c r="FH50" s="74"/>
      <c r="FI50" s="74"/>
      <c r="FJ50" s="74"/>
      <c r="FK50" s="74"/>
      <c r="FL50" s="74"/>
      <c r="FM50" s="74"/>
      <c r="FN50" s="74"/>
      <c r="FO50" s="74"/>
      <c r="FP50" s="74"/>
      <c r="FQ50" s="74"/>
      <c r="FR50" s="74"/>
      <c r="FS50" s="74"/>
      <c r="FT50" s="74"/>
      <c r="FU50" s="74"/>
      <c r="FV50" s="74"/>
      <c r="FW50" s="74"/>
      <c r="FX50" s="74"/>
      <c r="FY50" s="74"/>
      <c r="FZ50" s="74"/>
      <c r="GA50" s="74"/>
      <c r="GB50" s="74"/>
      <c r="GC50" s="74"/>
      <c r="GD50" s="74"/>
      <c r="GE50" s="74"/>
      <c r="GF50" s="74"/>
      <c r="GG50" s="74"/>
      <c r="GH50" s="74"/>
      <c r="GI50" s="74"/>
      <c r="GJ50" s="74"/>
      <c r="GK50" s="74"/>
      <c r="GL50" s="74"/>
      <c r="GM50" s="74"/>
      <c r="GN50" s="74"/>
      <c r="GO50" s="74"/>
      <c r="GP50" s="74"/>
      <c r="GQ50" s="74"/>
      <c r="GR50" s="74"/>
      <c r="GS50" s="74"/>
      <c r="GT50" s="74"/>
      <c r="GU50" s="74"/>
      <c r="GV50" s="74"/>
      <c r="GW50" s="74"/>
      <c r="GX50" s="74"/>
      <c r="GY50" s="74"/>
      <c r="GZ50" s="74"/>
      <c r="HA50" s="74"/>
      <c r="HB50" s="74"/>
      <c r="HC50" s="74"/>
    </row>
    <row r="51" spans="1:211" customFormat="1" ht="19.95" customHeight="1" x14ac:dyDescent="0.3">
      <c r="A51" s="229"/>
      <c r="B51" s="229"/>
      <c r="C51" s="230"/>
      <c r="D51" s="230"/>
      <c r="E51" s="231"/>
      <c r="F51" s="231"/>
      <c r="G51" s="231"/>
      <c r="H51" s="231"/>
      <c r="I51" s="229"/>
      <c r="J51" s="229"/>
      <c r="K51" s="229"/>
      <c r="L51" s="229"/>
      <c r="M51" s="229"/>
      <c r="N51" s="229"/>
      <c r="O51" s="229"/>
      <c r="P51" s="229"/>
      <c r="Q51" s="229"/>
      <c r="R51" s="229"/>
      <c r="S51" s="229"/>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c r="BK51" s="74"/>
      <c r="BL51" s="74"/>
      <c r="BM51" s="74"/>
      <c r="BN51" s="74"/>
      <c r="BO51" s="74"/>
      <c r="BP51" s="74"/>
      <c r="BQ51" s="74"/>
      <c r="BR51" s="74"/>
      <c r="BS51" s="74"/>
      <c r="BT51" s="74"/>
      <c r="BU51" s="74"/>
      <c r="BV51" s="74"/>
      <c r="BW51" s="74"/>
      <c r="BX51" s="74"/>
      <c r="BY51" s="74"/>
      <c r="BZ51" s="74"/>
      <c r="CA51" s="74"/>
      <c r="CB51" s="74"/>
      <c r="CC51" s="74"/>
      <c r="CD51" s="74"/>
      <c r="CE51" s="74"/>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c r="EO51" s="74"/>
      <c r="EP51" s="74"/>
      <c r="EQ51" s="74"/>
      <c r="ER51" s="74"/>
      <c r="ES51" s="74"/>
      <c r="ET51" s="74"/>
      <c r="EU51" s="74"/>
      <c r="EV51" s="74"/>
      <c r="EW51" s="74"/>
      <c r="EX51" s="74"/>
      <c r="EY51" s="74"/>
      <c r="EZ51" s="74"/>
      <c r="FA51" s="74"/>
      <c r="FB51" s="74"/>
      <c r="FC51" s="74"/>
      <c r="FD51" s="74"/>
      <c r="FE51" s="74"/>
      <c r="FF51" s="74"/>
      <c r="FG51" s="74"/>
      <c r="FH51" s="74"/>
      <c r="FI51" s="74"/>
      <c r="FJ51" s="74"/>
      <c r="FK51" s="74"/>
      <c r="FL51" s="74"/>
      <c r="FM51" s="74"/>
      <c r="FN51" s="74"/>
      <c r="FO51" s="74"/>
      <c r="FP51" s="74"/>
      <c r="FQ51" s="74"/>
      <c r="FR51" s="74"/>
      <c r="FS51" s="74"/>
      <c r="FT51" s="74"/>
      <c r="FU51" s="74"/>
      <c r="FV51" s="74"/>
      <c r="FW51" s="74"/>
      <c r="FX51" s="74"/>
      <c r="FY51" s="74"/>
      <c r="FZ51" s="74"/>
      <c r="GA51" s="74"/>
      <c r="GB51" s="74"/>
      <c r="GC51" s="74"/>
      <c r="GD51" s="74"/>
      <c r="GE51" s="74"/>
      <c r="GF51" s="74"/>
      <c r="GG51" s="74"/>
      <c r="GH51" s="74"/>
      <c r="GI51" s="74"/>
      <c r="GJ51" s="74"/>
      <c r="GK51" s="74"/>
      <c r="GL51" s="74"/>
      <c r="GM51" s="74"/>
      <c r="GN51" s="74"/>
      <c r="GO51" s="74"/>
      <c r="GP51" s="74"/>
      <c r="GQ51" s="74"/>
      <c r="GR51" s="74"/>
      <c r="GS51" s="74"/>
      <c r="GT51" s="74"/>
      <c r="GU51" s="74"/>
      <c r="GV51" s="74"/>
      <c r="GW51" s="74"/>
      <c r="GX51" s="74"/>
      <c r="GY51" s="74"/>
      <c r="GZ51" s="74"/>
      <c r="HA51" s="74"/>
      <c r="HB51" s="74"/>
      <c r="HC51" s="74"/>
    </row>
    <row r="52" spans="1:211" customFormat="1" ht="25.2" customHeight="1" x14ac:dyDescent="0.3">
      <c r="A52" s="36"/>
      <c r="B52" s="838" t="s">
        <v>1800</v>
      </c>
      <c r="C52" s="839"/>
      <c r="D52" s="839"/>
      <c r="E52" s="839"/>
      <c r="F52" s="839"/>
      <c r="G52" s="839"/>
      <c r="H52" s="839"/>
      <c r="I52" s="839"/>
      <c r="J52" s="839"/>
      <c r="K52" s="839"/>
      <c r="L52" s="839"/>
      <c r="M52" s="839"/>
      <c r="N52" s="839"/>
      <c r="O52" s="839"/>
      <c r="P52" s="839"/>
      <c r="Q52" s="839"/>
      <c r="R52" s="840"/>
      <c r="S52" s="36"/>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c r="BT52" s="74"/>
      <c r="BU52" s="74"/>
      <c r="BV52" s="74"/>
      <c r="BW52" s="74"/>
      <c r="BX52" s="74"/>
      <c r="BY52" s="74"/>
      <c r="BZ52" s="74"/>
      <c r="CA52" s="74"/>
      <c r="CB52" s="74"/>
      <c r="CC52" s="74"/>
      <c r="CD52" s="74"/>
      <c r="CE52" s="74"/>
      <c r="CF52" s="74"/>
      <c r="CG52" s="74"/>
      <c r="CH52" s="74"/>
      <c r="CI52" s="74"/>
      <c r="CJ52" s="74"/>
      <c r="CK52" s="74"/>
      <c r="CL52" s="74"/>
      <c r="CM52" s="74"/>
      <c r="CN52" s="74"/>
      <c r="CO52" s="74"/>
      <c r="CP52" s="74"/>
      <c r="CQ52" s="74"/>
      <c r="CR52" s="74"/>
      <c r="CS52" s="74"/>
      <c r="CT52" s="74"/>
      <c r="CU52" s="74"/>
      <c r="CV52" s="74"/>
      <c r="CW52" s="74"/>
      <c r="CX52" s="74"/>
      <c r="CY52" s="74"/>
      <c r="CZ52" s="74"/>
      <c r="DA52" s="74"/>
      <c r="DB52" s="74"/>
      <c r="DC52" s="74"/>
      <c r="DD52" s="74"/>
      <c r="DE52" s="74"/>
      <c r="DF52" s="74"/>
      <c r="DG52" s="74"/>
      <c r="DH52" s="74"/>
      <c r="DI52" s="74"/>
      <c r="DJ52" s="74"/>
      <c r="DK52" s="74"/>
      <c r="DL52" s="74"/>
      <c r="DM52" s="74"/>
      <c r="DN52" s="74"/>
      <c r="DO52" s="74"/>
      <c r="DP52" s="74"/>
      <c r="DQ52" s="74"/>
      <c r="DR52" s="74"/>
      <c r="DS52" s="74"/>
      <c r="DT52" s="74"/>
      <c r="DU52" s="74"/>
      <c r="DV52" s="74"/>
      <c r="DW52" s="74"/>
      <c r="DX52" s="74"/>
      <c r="DY52" s="74"/>
      <c r="DZ52" s="74"/>
      <c r="EA52" s="74"/>
      <c r="EB52" s="74"/>
      <c r="EC52" s="74"/>
      <c r="ED52" s="74"/>
      <c r="EE52" s="74"/>
      <c r="EF52" s="74"/>
      <c r="EG52" s="74"/>
      <c r="EH52" s="74"/>
      <c r="EI52" s="74"/>
      <c r="EJ52" s="74"/>
      <c r="EK52" s="74"/>
      <c r="EL52" s="74"/>
      <c r="EM52" s="74"/>
      <c r="EN52" s="74"/>
      <c r="EO52" s="74"/>
      <c r="EP52" s="74"/>
      <c r="EQ52" s="74"/>
      <c r="ER52" s="74"/>
      <c r="ES52" s="74"/>
      <c r="ET52" s="74"/>
      <c r="EU52" s="74"/>
      <c r="EV52" s="74"/>
      <c r="EW52" s="74"/>
      <c r="EX52" s="74"/>
      <c r="EY52" s="74"/>
      <c r="EZ52" s="74"/>
      <c r="FA52" s="74"/>
      <c r="FB52" s="74"/>
      <c r="FC52" s="74"/>
      <c r="FD52" s="74"/>
      <c r="FE52" s="74"/>
      <c r="FF52" s="74"/>
      <c r="FG52" s="74"/>
      <c r="FH52" s="74"/>
      <c r="FI52" s="74"/>
      <c r="FJ52" s="74"/>
      <c r="FK52" s="74"/>
      <c r="FL52" s="74"/>
      <c r="FM52" s="74"/>
      <c r="FN52" s="74"/>
      <c r="FO52" s="74"/>
      <c r="FP52" s="74"/>
      <c r="FQ52" s="74"/>
      <c r="FR52" s="74"/>
      <c r="FS52" s="74"/>
      <c r="FT52" s="74"/>
      <c r="FU52" s="74"/>
      <c r="FV52" s="74"/>
      <c r="FW52" s="74"/>
      <c r="FX52" s="74"/>
      <c r="FY52" s="74"/>
      <c r="FZ52" s="74"/>
      <c r="GA52" s="74"/>
      <c r="GB52" s="74"/>
      <c r="GC52" s="74"/>
      <c r="GD52" s="74"/>
      <c r="GE52" s="74"/>
      <c r="GF52" s="74"/>
      <c r="GG52" s="74"/>
      <c r="GH52" s="74"/>
      <c r="GI52" s="74"/>
      <c r="GJ52" s="74"/>
      <c r="GK52" s="74"/>
      <c r="GL52" s="74"/>
      <c r="GM52" s="74"/>
      <c r="GN52" s="74"/>
      <c r="GO52" s="74"/>
      <c r="GP52" s="74"/>
      <c r="GQ52" s="74"/>
      <c r="GR52" s="74"/>
      <c r="GS52" s="74"/>
      <c r="GT52" s="74"/>
      <c r="GU52" s="74"/>
      <c r="GV52" s="74"/>
      <c r="GW52" s="74"/>
      <c r="GX52" s="74"/>
      <c r="GY52" s="74"/>
      <c r="GZ52" s="74"/>
      <c r="HA52" s="74"/>
      <c r="HB52" s="74"/>
      <c r="HC52" s="74"/>
    </row>
    <row r="53" spans="1:211" customFormat="1" ht="10.199999999999999" customHeight="1" x14ac:dyDescent="0.3">
      <c r="A53" s="36"/>
      <c r="B53" s="73"/>
      <c r="C53" s="74"/>
      <c r="D53" s="74"/>
      <c r="E53" s="74"/>
      <c r="F53" s="74"/>
      <c r="G53" s="74"/>
      <c r="H53" s="74"/>
      <c r="I53" s="74"/>
      <c r="J53" s="74"/>
      <c r="K53" s="74"/>
      <c r="L53" s="74"/>
      <c r="M53" s="74"/>
      <c r="N53" s="74"/>
      <c r="O53" s="74"/>
      <c r="P53" s="74"/>
      <c r="Q53" s="74"/>
      <c r="R53" s="75"/>
      <c r="S53" s="36"/>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c r="BK53" s="74"/>
      <c r="BL53" s="74"/>
      <c r="BM53" s="74"/>
      <c r="BN53" s="74"/>
      <c r="BO53" s="74"/>
      <c r="BP53" s="74"/>
      <c r="BQ53" s="74"/>
      <c r="BR53" s="74"/>
      <c r="BS53" s="74"/>
      <c r="BT53" s="74"/>
      <c r="BU53" s="74"/>
      <c r="BV53" s="74"/>
      <c r="BW53" s="74"/>
      <c r="BX53" s="74"/>
      <c r="BY53" s="74"/>
      <c r="BZ53" s="74"/>
      <c r="CA53" s="74"/>
      <c r="CB53" s="74"/>
      <c r="CC53" s="74"/>
      <c r="CD53" s="74"/>
      <c r="CE53" s="74"/>
      <c r="CF53" s="74"/>
      <c r="CG53" s="74"/>
      <c r="CH53" s="74"/>
      <c r="CI53" s="74"/>
      <c r="CJ53" s="74"/>
      <c r="CK53" s="74"/>
      <c r="CL53" s="74"/>
      <c r="CM53" s="74"/>
      <c r="CN53" s="74"/>
      <c r="CO53" s="74"/>
      <c r="CP53" s="74"/>
      <c r="CQ53" s="74"/>
      <c r="CR53" s="74"/>
      <c r="CS53" s="74"/>
      <c r="CT53" s="74"/>
      <c r="CU53" s="74"/>
      <c r="CV53" s="74"/>
      <c r="CW53" s="74"/>
      <c r="CX53" s="74"/>
      <c r="CY53" s="74"/>
      <c r="CZ53" s="74"/>
      <c r="DA53" s="74"/>
      <c r="DB53" s="74"/>
      <c r="DC53" s="74"/>
      <c r="DD53" s="74"/>
      <c r="DE53" s="74"/>
      <c r="DF53" s="74"/>
      <c r="DG53" s="74"/>
      <c r="DH53" s="74"/>
      <c r="DI53" s="74"/>
      <c r="DJ53" s="74"/>
      <c r="DK53" s="74"/>
      <c r="DL53" s="74"/>
      <c r="DM53" s="74"/>
      <c r="DN53" s="74"/>
      <c r="DO53" s="74"/>
      <c r="DP53" s="74"/>
      <c r="DQ53" s="74"/>
      <c r="DR53" s="74"/>
      <c r="DS53" s="74"/>
      <c r="DT53" s="74"/>
      <c r="DU53" s="74"/>
      <c r="DV53" s="74"/>
      <c r="DW53" s="74"/>
      <c r="DX53" s="74"/>
      <c r="DY53" s="74"/>
      <c r="DZ53" s="74"/>
      <c r="EA53" s="74"/>
      <c r="EB53" s="74"/>
      <c r="EC53" s="74"/>
      <c r="ED53" s="74"/>
      <c r="EE53" s="74"/>
      <c r="EF53" s="74"/>
      <c r="EG53" s="74"/>
      <c r="EH53" s="74"/>
      <c r="EI53" s="74"/>
      <c r="EJ53" s="74"/>
      <c r="EK53" s="74"/>
      <c r="EL53" s="74"/>
      <c r="EM53" s="74"/>
      <c r="EN53" s="74"/>
      <c r="EO53" s="74"/>
      <c r="EP53" s="74"/>
      <c r="EQ53" s="74"/>
      <c r="ER53" s="74"/>
      <c r="ES53" s="74"/>
      <c r="ET53" s="74"/>
      <c r="EU53" s="74"/>
      <c r="EV53" s="74"/>
      <c r="EW53" s="74"/>
      <c r="EX53" s="74"/>
      <c r="EY53" s="74"/>
      <c r="EZ53" s="74"/>
      <c r="FA53" s="74"/>
      <c r="FB53" s="74"/>
      <c r="FC53" s="74"/>
      <c r="FD53" s="74"/>
      <c r="FE53" s="74"/>
      <c r="FF53" s="74"/>
      <c r="FG53" s="74"/>
      <c r="FH53" s="74"/>
      <c r="FI53" s="74"/>
      <c r="FJ53" s="74"/>
      <c r="FK53" s="74"/>
      <c r="FL53" s="74"/>
      <c r="FM53" s="74"/>
      <c r="FN53" s="74"/>
      <c r="FO53" s="74"/>
      <c r="FP53" s="74"/>
      <c r="FQ53" s="74"/>
      <c r="FR53" s="74"/>
      <c r="FS53" s="74"/>
      <c r="FT53" s="74"/>
      <c r="FU53" s="74"/>
      <c r="FV53" s="74"/>
      <c r="FW53" s="74"/>
      <c r="FX53" s="74"/>
      <c r="FY53" s="74"/>
      <c r="FZ53" s="74"/>
      <c r="GA53" s="74"/>
      <c r="GB53" s="74"/>
      <c r="GC53" s="74"/>
      <c r="GD53" s="74"/>
      <c r="GE53" s="74"/>
      <c r="GF53" s="74"/>
      <c r="GG53" s="74"/>
      <c r="GH53" s="74"/>
      <c r="GI53" s="74"/>
      <c r="GJ53" s="74"/>
      <c r="GK53" s="74"/>
      <c r="GL53" s="74"/>
      <c r="GM53" s="74"/>
      <c r="GN53" s="74"/>
      <c r="GO53" s="74"/>
      <c r="GP53" s="74"/>
      <c r="GQ53" s="74"/>
      <c r="GR53" s="74"/>
      <c r="GS53" s="74"/>
      <c r="GT53" s="74"/>
      <c r="GU53" s="74"/>
      <c r="GV53" s="74"/>
      <c r="GW53" s="74"/>
      <c r="GX53" s="74"/>
      <c r="GY53" s="74"/>
      <c r="GZ53" s="74"/>
      <c r="HA53" s="74"/>
      <c r="HB53" s="74"/>
      <c r="HC53" s="74"/>
    </row>
    <row r="54" spans="1:211" s="34" customFormat="1" x14ac:dyDescent="0.3">
      <c r="A54" s="37"/>
      <c r="B54" s="686" t="s">
        <v>1801</v>
      </c>
      <c r="C54" s="687"/>
      <c r="D54" s="687"/>
      <c r="E54" s="687"/>
      <c r="F54" s="687"/>
      <c r="G54" s="687"/>
      <c r="H54" s="687"/>
      <c r="I54" s="687"/>
      <c r="J54" s="687"/>
      <c r="K54" s="687"/>
      <c r="L54" s="687"/>
      <c r="M54" s="687"/>
      <c r="N54" s="687"/>
      <c r="O54" s="687"/>
      <c r="P54" s="687"/>
      <c r="Q54" s="687"/>
      <c r="R54" s="90"/>
      <c r="S54" s="37"/>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9"/>
      <c r="BC54" s="89"/>
      <c r="BD54" s="89"/>
      <c r="BE54" s="89"/>
      <c r="BF54" s="89"/>
      <c r="BG54" s="89"/>
      <c r="BH54" s="89"/>
      <c r="BI54" s="89"/>
      <c r="BJ54" s="89"/>
      <c r="BK54" s="89"/>
      <c r="BL54" s="89"/>
      <c r="BM54" s="89"/>
      <c r="BN54" s="89"/>
      <c r="BO54" s="89"/>
      <c r="BP54" s="89"/>
      <c r="BQ54" s="89"/>
      <c r="BR54" s="89"/>
      <c r="BS54" s="89"/>
      <c r="BT54" s="89"/>
      <c r="BU54" s="89"/>
      <c r="BV54" s="89"/>
      <c r="BW54" s="89"/>
      <c r="BX54" s="89"/>
      <c r="BY54" s="89"/>
      <c r="BZ54" s="89"/>
      <c r="CA54" s="89"/>
      <c r="CB54" s="89"/>
      <c r="CC54" s="89"/>
      <c r="CD54" s="89"/>
      <c r="CE54" s="89"/>
      <c r="CF54" s="89"/>
      <c r="CG54" s="89"/>
      <c r="CH54" s="89"/>
      <c r="CI54" s="89"/>
      <c r="CJ54" s="89"/>
      <c r="CK54" s="89"/>
      <c r="CL54" s="89"/>
      <c r="CM54" s="89"/>
      <c r="CN54" s="89"/>
      <c r="CO54" s="89"/>
      <c r="CP54" s="89"/>
      <c r="CQ54" s="89"/>
      <c r="CR54" s="89"/>
      <c r="CS54" s="89"/>
      <c r="CT54" s="89"/>
      <c r="CU54" s="89"/>
      <c r="CV54" s="89"/>
      <c r="CW54" s="89"/>
      <c r="CX54" s="89"/>
      <c r="CY54" s="89"/>
      <c r="CZ54" s="89"/>
      <c r="DA54" s="89"/>
      <c r="DB54" s="89"/>
      <c r="DC54" s="89"/>
      <c r="DD54" s="89"/>
      <c r="DE54" s="89"/>
      <c r="DF54" s="89"/>
      <c r="DG54" s="89"/>
      <c r="DH54" s="89"/>
      <c r="DI54" s="89"/>
      <c r="DJ54" s="89"/>
      <c r="DK54" s="89"/>
      <c r="DL54" s="89"/>
      <c r="DM54" s="89"/>
      <c r="DN54" s="89"/>
      <c r="DO54" s="89"/>
      <c r="DP54" s="89"/>
      <c r="DQ54" s="89"/>
      <c r="DR54" s="89"/>
      <c r="DS54" s="89"/>
      <c r="DT54" s="89"/>
      <c r="DU54" s="89"/>
      <c r="DV54" s="89"/>
      <c r="DW54" s="89"/>
      <c r="DX54" s="89"/>
      <c r="DY54" s="89"/>
      <c r="DZ54" s="89"/>
      <c r="EA54" s="89"/>
      <c r="EB54" s="89"/>
      <c r="EC54" s="89"/>
      <c r="ED54" s="89"/>
      <c r="EE54" s="89"/>
      <c r="EF54" s="89"/>
      <c r="EG54" s="89"/>
      <c r="EH54" s="89"/>
      <c r="EI54" s="89"/>
      <c r="EJ54" s="89"/>
      <c r="EK54" s="89"/>
      <c r="EL54" s="89"/>
      <c r="EM54" s="89"/>
      <c r="EN54" s="89"/>
      <c r="EO54" s="89"/>
      <c r="EP54" s="89"/>
      <c r="EQ54" s="89"/>
      <c r="ER54" s="89"/>
      <c r="ES54" s="89"/>
      <c r="ET54" s="89"/>
      <c r="EU54" s="89"/>
      <c r="EV54" s="89"/>
      <c r="EW54" s="89"/>
      <c r="EX54" s="89"/>
      <c r="EY54" s="89"/>
      <c r="EZ54" s="89"/>
      <c r="FA54" s="89"/>
      <c r="FB54" s="89"/>
      <c r="FC54" s="89"/>
      <c r="FD54" s="89"/>
      <c r="FE54" s="89"/>
      <c r="FF54" s="89"/>
      <c r="FG54" s="89"/>
      <c r="FH54" s="89"/>
      <c r="FI54" s="89"/>
      <c r="FJ54" s="89"/>
      <c r="FK54" s="89"/>
      <c r="FL54" s="89"/>
      <c r="FM54" s="89"/>
      <c r="FN54" s="89"/>
      <c r="FO54" s="89"/>
      <c r="FP54" s="89"/>
      <c r="FQ54" s="89"/>
      <c r="FR54" s="89"/>
      <c r="FS54" s="89"/>
      <c r="FT54" s="89"/>
      <c r="FU54" s="89"/>
      <c r="FV54" s="89"/>
      <c r="FW54" s="89"/>
      <c r="FX54" s="89"/>
      <c r="FY54" s="89"/>
      <c r="FZ54" s="89"/>
      <c r="GA54" s="89"/>
      <c r="GB54" s="89"/>
      <c r="GC54" s="89"/>
      <c r="GD54" s="89"/>
      <c r="GE54" s="89"/>
      <c r="GF54" s="89"/>
      <c r="GG54" s="89"/>
      <c r="GH54" s="89"/>
      <c r="GI54" s="89"/>
      <c r="GJ54" s="89"/>
      <c r="GK54" s="89"/>
      <c r="GL54" s="89"/>
      <c r="GM54" s="89"/>
      <c r="GN54" s="89"/>
      <c r="GO54" s="89"/>
      <c r="GP54" s="89"/>
      <c r="GQ54" s="89"/>
      <c r="GR54" s="89"/>
      <c r="GS54" s="89"/>
      <c r="GT54" s="89"/>
      <c r="GU54" s="89"/>
      <c r="GV54" s="89"/>
      <c r="GW54" s="89"/>
      <c r="GX54" s="89"/>
      <c r="GY54" s="89"/>
      <c r="GZ54" s="89"/>
      <c r="HA54" s="89"/>
      <c r="HB54" s="89"/>
      <c r="HC54" s="89"/>
    </row>
    <row r="55" spans="1:211" s="34" customFormat="1" ht="19.95" customHeight="1" x14ac:dyDescent="0.3">
      <c r="A55" s="37"/>
      <c r="B55" s="673" t="s">
        <v>1802</v>
      </c>
      <c r="C55" s="674"/>
      <c r="D55" s="674"/>
      <c r="E55" s="674"/>
      <c r="F55" s="674"/>
      <c r="G55" s="674"/>
      <c r="H55" s="674"/>
      <c r="I55" s="674"/>
      <c r="J55" s="674"/>
      <c r="K55" s="674"/>
      <c r="L55" s="674"/>
      <c r="M55" s="674"/>
      <c r="N55" s="674"/>
      <c r="O55" s="674"/>
      <c r="P55" s="674"/>
      <c r="Q55" s="674"/>
      <c r="R55" s="675"/>
      <c r="S55" s="37"/>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9"/>
      <c r="BC55" s="89"/>
      <c r="BD55" s="89"/>
      <c r="BE55" s="89"/>
      <c r="BF55" s="89"/>
      <c r="BG55" s="89"/>
      <c r="BH55" s="89"/>
      <c r="BI55" s="89"/>
      <c r="BJ55" s="89"/>
      <c r="BK55" s="89"/>
      <c r="BL55" s="89"/>
      <c r="BM55" s="89"/>
      <c r="BN55" s="89"/>
      <c r="BO55" s="89"/>
      <c r="BP55" s="89"/>
      <c r="BQ55" s="89"/>
      <c r="BR55" s="89"/>
      <c r="BS55" s="89"/>
      <c r="BT55" s="89"/>
      <c r="BU55" s="89"/>
      <c r="BV55" s="89"/>
      <c r="BW55" s="89"/>
      <c r="BX55" s="89"/>
      <c r="BY55" s="89"/>
      <c r="BZ55" s="89"/>
      <c r="CA55" s="89"/>
      <c r="CB55" s="89"/>
      <c r="CC55" s="89"/>
      <c r="CD55" s="89"/>
      <c r="CE55" s="89"/>
      <c r="CF55" s="89"/>
      <c r="CG55" s="89"/>
      <c r="CH55" s="89"/>
      <c r="CI55" s="89"/>
      <c r="CJ55" s="89"/>
      <c r="CK55" s="89"/>
      <c r="CL55" s="89"/>
      <c r="CM55" s="89"/>
      <c r="CN55" s="89"/>
      <c r="CO55" s="89"/>
      <c r="CP55" s="89"/>
      <c r="CQ55" s="89"/>
      <c r="CR55" s="89"/>
      <c r="CS55" s="89"/>
      <c r="CT55" s="89"/>
      <c r="CU55" s="89"/>
      <c r="CV55" s="89"/>
      <c r="CW55" s="89"/>
      <c r="CX55" s="89"/>
      <c r="CY55" s="89"/>
      <c r="CZ55" s="89"/>
      <c r="DA55" s="89"/>
      <c r="DB55" s="89"/>
      <c r="DC55" s="89"/>
      <c r="DD55" s="89"/>
      <c r="DE55" s="89"/>
      <c r="DF55" s="89"/>
      <c r="DG55" s="89"/>
      <c r="DH55" s="89"/>
      <c r="DI55" s="89"/>
      <c r="DJ55" s="89"/>
      <c r="DK55" s="89"/>
      <c r="DL55" s="89"/>
      <c r="DM55" s="89"/>
      <c r="DN55" s="89"/>
      <c r="DO55" s="89"/>
      <c r="DP55" s="89"/>
      <c r="DQ55" s="89"/>
      <c r="DR55" s="89"/>
      <c r="DS55" s="89"/>
      <c r="DT55" s="89"/>
      <c r="DU55" s="89"/>
      <c r="DV55" s="89"/>
      <c r="DW55" s="89"/>
      <c r="DX55" s="89"/>
      <c r="DY55" s="89"/>
      <c r="DZ55" s="89"/>
      <c r="EA55" s="89"/>
      <c r="EB55" s="89"/>
      <c r="EC55" s="89"/>
      <c r="ED55" s="89"/>
      <c r="EE55" s="89"/>
      <c r="EF55" s="89"/>
      <c r="EG55" s="89"/>
      <c r="EH55" s="89"/>
      <c r="EI55" s="89"/>
      <c r="EJ55" s="89"/>
      <c r="EK55" s="89"/>
      <c r="EL55" s="89"/>
      <c r="EM55" s="89"/>
      <c r="EN55" s="89"/>
      <c r="EO55" s="89"/>
      <c r="EP55" s="89"/>
      <c r="EQ55" s="89"/>
      <c r="ER55" s="89"/>
      <c r="ES55" s="89"/>
      <c r="ET55" s="89"/>
      <c r="EU55" s="89"/>
      <c r="EV55" s="89"/>
      <c r="EW55" s="89"/>
      <c r="EX55" s="89"/>
      <c r="EY55" s="89"/>
      <c r="EZ55" s="89"/>
      <c r="FA55" s="89"/>
      <c r="FB55" s="89"/>
      <c r="FC55" s="89"/>
      <c r="FD55" s="89"/>
      <c r="FE55" s="89"/>
      <c r="FF55" s="89"/>
      <c r="FG55" s="89"/>
      <c r="FH55" s="89"/>
      <c r="FI55" s="89"/>
      <c r="FJ55" s="89"/>
      <c r="FK55" s="89"/>
      <c r="FL55" s="89"/>
      <c r="FM55" s="89"/>
      <c r="FN55" s="89"/>
      <c r="FO55" s="89"/>
      <c r="FP55" s="89"/>
      <c r="FQ55" s="89"/>
      <c r="FR55" s="89"/>
      <c r="FS55" s="89"/>
      <c r="FT55" s="89"/>
      <c r="FU55" s="89"/>
      <c r="FV55" s="89"/>
      <c r="FW55" s="89"/>
      <c r="FX55" s="89"/>
      <c r="FY55" s="89"/>
      <c r="FZ55" s="89"/>
      <c r="GA55" s="89"/>
      <c r="GB55" s="89"/>
      <c r="GC55" s="89"/>
      <c r="GD55" s="89"/>
      <c r="GE55" s="89"/>
      <c r="GF55" s="89"/>
      <c r="GG55" s="89"/>
      <c r="GH55" s="89"/>
      <c r="GI55" s="89"/>
      <c r="GJ55" s="89"/>
      <c r="GK55" s="89"/>
      <c r="GL55" s="89"/>
      <c r="GM55" s="89"/>
      <c r="GN55" s="89"/>
      <c r="GO55" s="89"/>
      <c r="GP55" s="89"/>
      <c r="GQ55" s="89"/>
      <c r="GR55" s="89"/>
      <c r="GS55" s="89"/>
      <c r="GT55" s="89"/>
      <c r="GU55" s="89"/>
      <c r="GV55" s="89"/>
      <c r="GW55" s="89"/>
      <c r="GX55" s="89"/>
      <c r="GY55" s="89"/>
      <c r="GZ55" s="89"/>
      <c r="HA55" s="89"/>
      <c r="HB55" s="89"/>
      <c r="HC55" s="89"/>
    </row>
    <row r="56" spans="1:211" s="34" customFormat="1" ht="19.95" customHeight="1" x14ac:dyDescent="0.3">
      <c r="A56" s="37"/>
      <c r="B56" s="673" t="s">
        <v>1803</v>
      </c>
      <c r="C56" s="674"/>
      <c r="D56" s="674"/>
      <c r="E56" s="674"/>
      <c r="F56" s="642" t="s">
        <v>20</v>
      </c>
      <c r="G56" s="642"/>
      <c r="H56" s="93"/>
      <c r="I56" s="93"/>
      <c r="J56" s="93"/>
      <c r="K56" s="93"/>
      <c r="L56" s="93"/>
      <c r="M56" s="93"/>
      <c r="N56" s="93"/>
      <c r="O56" s="93"/>
      <c r="P56" s="93"/>
      <c r="Q56" s="93"/>
      <c r="R56" s="94"/>
      <c r="S56" s="37"/>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c r="BC56" s="89"/>
      <c r="BD56" s="89"/>
      <c r="BE56" s="89"/>
      <c r="BF56" s="89"/>
      <c r="BG56" s="89"/>
      <c r="BH56" s="89"/>
      <c r="BI56" s="89"/>
      <c r="BJ56" s="89"/>
      <c r="BK56" s="89"/>
      <c r="BL56" s="89"/>
      <c r="BM56" s="89"/>
      <c r="BN56" s="89"/>
      <c r="BO56" s="89"/>
      <c r="BP56" s="89"/>
      <c r="BQ56" s="89"/>
      <c r="BR56" s="89"/>
      <c r="BS56" s="89"/>
      <c r="BT56" s="89"/>
      <c r="BU56" s="89"/>
      <c r="BV56" s="89"/>
      <c r="BW56" s="89"/>
      <c r="BX56" s="89"/>
      <c r="BY56" s="89"/>
      <c r="BZ56" s="89"/>
      <c r="CA56" s="89"/>
      <c r="CB56" s="89"/>
      <c r="CC56" s="89"/>
      <c r="CD56" s="89"/>
      <c r="CE56" s="89"/>
      <c r="CF56" s="89"/>
      <c r="CG56" s="89"/>
      <c r="CH56" s="89"/>
      <c r="CI56" s="89"/>
      <c r="CJ56" s="89"/>
      <c r="CK56" s="89"/>
      <c r="CL56" s="89"/>
      <c r="CM56" s="89"/>
      <c r="CN56" s="89"/>
      <c r="CO56" s="89"/>
      <c r="CP56" s="89"/>
      <c r="CQ56" s="89"/>
      <c r="CR56" s="89"/>
      <c r="CS56" s="89"/>
      <c r="CT56" s="89"/>
      <c r="CU56" s="89"/>
      <c r="CV56" s="89"/>
      <c r="CW56" s="89"/>
      <c r="CX56" s="89"/>
      <c r="CY56" s="89"/>
      <c r="CZ56" s="89"/>
      <c r="DA56" s="89"/>
      <c r="DB56" s="89"/>
      <c r="DC56" s="89"/>
      <c r="DD56" s="89"/>
      <c r="DE56" s="89"/>
      <c r="DF56" s="89"/>
      <c r="DG56" s="89"/>
      <c r="DH56" s="89"/>
      <c r="DI56" s="89"/>
      <c r="DJ56" s="89"/>
      <c r="DK56" s="89"/>
      <c r="DL56" s="89"/>
      <c r="DM56" s="89"/>
      <c r="DN56" s="89"/>
      <c r="DO56" s="89"/>
      <c r="DP56" s="89"/>
      <c r="DQ56" s="89"/>
      <c r="DR56" s="89"/>
      <c r="DS56" s="89"/>
      <c r="DT56" s="89"/>
      <c r="DU56" s="89"/>
      <c r="DV56" s="89"/>
      <c r="DW56" s="89"/>
      <c r="DX56" s="89"/>
      <c r="DY56" s="89"/>
      <c r="DZ56" s="89"/>
      <c r="EA56" s="89"/>
      <c r="EB56" s="89"/>
      <c r="EC56" s="89"/>
      <c r="ED56" s="89"/>
      <c r="EE56" s="89"/>
      <c r="EF56" s="89"/>
      <c r="EG56" s="89"/>
      <c r="EH56" s="89"/>
      <c r="EI56" s="89"/>
      <c r="EJ56" s="89"/>
      <c r="EK56" s="89"/>
      <c r="EL56" s="89"/>
      <c r="EM56" s="89"/>
      <c r="EN56" s="89"/>
      <c r="EO56" s="89"/>
      <c r="EP56" s="89"/>
      <c r="EQ56" s="89"/>
      <c r="ER56" s="89"/>
      <c r="ES56" s="89"/>
      <c r="ET56" s="89"/>
      <c r="EU56" s="89"/>
      <c r="EV56" s="89"/>
      <c r="EW56" s="89"/>
      <c r="EX56" s="89"/>
      <c r="EY56" s="89"/>
      <c r="EZ56" s="89"/>
      <c r="FA56" s="89"/>
      <c r="FB56" s="89"/>
      <c r="FC56" s="89"/>
      <c r="FD56" s="89"/>
      <c r="FE56" s="89"/>
      <c r="FF56" s="89"/>
      <c r="FG56" s="89"/>
      <c r="FH56" s="89"/>
      <c r="FI56" s="89"/>
      <c r="FJ56" s="89"/>
      <c r="FK56" s="89"/>
      <c r="FL56" s="89"/>
      <c r="FM56" s="89"/>
      <c r="FN56" s="89"/>
      <c r="FO56" s="89"/>
      <c r="FP56" s="89"/>
      <c r="FQ56" s="89"/>
      <c r="FR56" s="89"/>
      <c r="FS56" s="89"/>
      <c r="FT56" s="89"/>
      <c r="FU56" s="89"/>
      <c r="FV56" s="89"/>
      <c r="FW56" s="89"/>
      <c r="FX56" s="89"/>
      <c r="FY56" s="89"/>
      <c r="FZ56" s="89"/>
      <c r="GA56" s="89"/>
      <c r="GB56" s="89"/>
      <c r="GC56" s="89"/>
      <c r="GD56" s="89"/>
      <c r="GE56" s="89"/>
      <c r="GF56" s="89"/>
      <c r="GG56" s="89"/>
      <c r="GH56" s="89"/>
      <c r="GI56" s="89"/>
      <c r="GJ56" s="89"/>
      <c r="GK56" s="89"/>
      <c r="GL56" s="89"/>
      <c r="GM56" s="89"/>
      <c r="GN56" s="89"/>
      <c r="GO56" s="89"/>
      <c r="GP56" s="89"/>
      <c r="GQ56" s="89"/>
      <c r="GR56" s="89"/>
      <c r="GS56" s="89"/>
      <c r="GT56" s="89"/>
      <c r="GU56" s="89"/>
      <c r="GV56" s="89"/>
      <c r="GW56" s="89"/>
      <c r="GX56" s="89"/>
      <c r="GY56" s="89"/>
      <c r="GZ56" s="89"/>
      <c r="HA56" s="89"/>
      <c r="HB56" s="89"/>
      <c r="HC56" s="89"/>
    </row>
    <row r="57" spans="1:211" customFormat="1" ht="10.199999999999999" customHeight="1" x14ac:dyDescent="0.3">
      <c r="A57" s="36"/>
      <c r="B57" s="73"/>
      <c r="C57" s="74"/>
      <c r="D57" s="74"/>
      <c r="E57" s="74"/>
      <c r="F57" s="74"/>
      <c r="G57" s="74"/>
      <c r="H57" s="74"/>
      <c r="I57" s="74"/>
      <c r="J57" s="74"/>
      <c r="K57" s="74"/>
      <c r="L57" s="74"/>
      <c r="M57" s="74"/>
      <c r="N57" s="74"/>
      <c r="O57" s="74"/>
      <c r="P57" s="74"/>
      <c r="Q57" s="74"/>
      <c r="R57" s="75"/>
      <c r="S57" s="36"/>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4"/>
      <c r="BS57" s="74"/>
      <c r="BT57" s="74"/>
      <c r="BU57" s="74"/>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c r="EO57" s="74"/>
      <c r="EP57" s="74"/>
      <c r="EQ57" s="74"/>
      <c r="ER57" s="74"/>
      <c r="ES57" s="74"/>
      <c r="ET57" s="74"/>
      <c r="EU57" s="74"/>
      <c r="EV57" s="74"/>
      <c r="EW57" s="74"/>
      <c r="EX57" s="74"/>
      <c r="EY57" s="74"/>
      <c r="EZ57" s="74"/>
      <c r="FA57" s="74"/>
      <c r="FB57" s="74"/>
      <c r="FC57" s="74"/>
      <c r="FD57" s="74"/>
      <c r="FE57" s="74"/>
      <c r="FF57" s="74"/>
      <c r="FG57" s="74"/>
      <c r="FH57" s="74"/>
      <c r="FI57" s="74"/>
      <c r="FJ57" s="74"/>
      <c r="FK57" s="74"/>
      <c r="FL57" s="74"/>
      <c r="FM57" s="74"/>
      <c r="FN57" s="74"/>
      <c r="FO57" s="74"/>
      <c r="FP57" s="74"/>
      <c r="FQ57" s="74"/>
      <c r="FR57" s="74"/>
      <c r="FS57" s="74"/>
      <c r="FT57" s="74"/>
      <c r="FU57" s="74"/>
      <c r="FV57" s="74"/>
      <c r="FW57" s="74"/>
      <c r="FX57" s="74"/>
      <c r="FY57" s="74"/>
      <c r="FZ57" s="74"/>
      <c r="GA57" s="74"/>
      <c r="GB57" s="74"/>
      <c r="GC57" s="74"/>
      <c r="GD57" s="74"/>
      <c r="GE57" s="74"/>
      <c r="GF57" s="74"/>
      <c r="GG57" s="74"/>
      <c r="GH57" s="74"/>
      <c r="GI57" s="74"/>
      <c r="GJ57" s="74"/>
      <c r="GK57" s="74"/>
      <c r="GL57" s="74"/>
      <c r="GM57" s="74"/>
      <c r="GN57" s="74"/>
      <c r="GO57" s="74"/>
      <c r="GP57" s="74"/>
      <c r="GQ57" s="74"/>
      <c r="GR57" s="74"/>
      <c r="GS57" s="74"/>
      <c r="GT57" s="74"/>
      <c r="GU57" s="74"/>
      <c r="GV57" s="74"/>
      <c r="GW57" s="74"/>
      <c r="GX57" s="74"/>
      <c r="GY57" s="74"/>
      <c r="GZ57" s="74"/>
      <c r="HA57" s="74"/>
      <c r="HB57" s="74"/>
      <c r="HC57" s="74"/>
    </row>
    <row r="58" spans="1:211" customFormat="1" ht="19.95" customHeight="1" x14ac:dyDescent="0.3">
      <c r="A58" s="36"/>
      <c r="B58" s="261"/>
      <c r="C58" s="382">
        <v>1</v>
      </c>
      <c r="D58" s="837" t="s">
        <v>1804</v>
      </c>
      <c r="E58" s="837"/>
      <c r="F58" s="837"/>
      <c r="G58" s="252"/>
      <c r="H58" s="252"/>
      <c r="I58" s="252"/>
      <c r="J58" s="252"/>
      <c r="K58" s="252"/>
      <c r="L58" s="252"/>
      <c r="M58" s="252"/>
      <c r="N58" s="252"/>
      <c r="O58" s="252"/>
      <c r="P58" s="252"/>
      <c r="Q58" s="252"/>
      <c r="R58" s="253"/>
      <c r="S58" s="36"/>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4"/>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c r="EO58" s="74"/>
      <c r="EP58" s="74"/>
      <c r="EQ58" s="74"/>
      <c r="ER58" s="74"/>
      <c r="ES58" s="74"/>
      <c r="ET58" s="74"/>
      <c r="EU58" s="74"/>
      <c r="EV58" s="74"/>
      <c r="EW58" s="74"/>
      <c r="EX58" s="74"/>
      <c r="EY58" s="74"/>
      <c r="EZ58" s="74"/>
      <c r="FA58" s="74"/>
      <c r="FB58" s="74"/>
      <c r="FC58" s="74"/>
      <c r="FD58" s="74"/>
      <c r="FE58" s="74"/>
      <c r="FF58" s="74"/>
      <c r="FG58" s="74"/>
      <c r="FH58" s="74"/>
      <c r="FI58" s="74"/>
      <c r="FJ58" s="74"/>
      <c r="FK58" s="74"/>
      <c r="FL58" s="74"/>
      <c r="FM58" s="74"/>
      <c r="FN58" s="74"/>
      <c r="FO58" s="74"/>
      <c r="FP58" s="74"/>
      <c r="FQ58" s="74"/>
      <c r="FR58" s="74"/>
      <c r="FS58" s="74"/>
      <c r="FT58" s="74"/>
      <c r="FU58" s="74"/>
      <c r="FV58" s="74"/>
      <c r="FW58" s="74"/>
      <c r="FX58" s="74"/>
      <c r="FY58" s="74"/>
      <c r="FZ58" s="74"/>
      <c r="GA58" s="74"/>
      <c r="GB58" s="74"/>
      <c r="GC58" s="74"/>
      <c r="GD58" s="74"/>
      <c r="GE58" s="74"/>
      <c r="GF58" s="74"/>
      <c r="GG58" s="74"/>
      <c r="GH58" s="74"/>
      <c r="GI58" s="74"/>
      <c r="GJ58" s="74"/>
      <c r="GK58" s="74"/>
      <c r="GL58" s="74"/>
      <c r="GM58" s="74"/>
      <c r="GN58" s="74"/>
      <c r="GO58" s="74"/>
      <c r="GP58" s="74"/>
      <c r="GQ58" s="74"/>
      <c r="GR58" s="74"/>
      <c r="GS58" s="74"/>
      <c r="GT58" s="74"/>
      <c r="GU58" s="74"/>
      <c r="GV58" s="74"/>
      <c r="GW58" s="74"/>
      <c r="GX58" s="74"/>
      <c r="GY58" s="74"/>
      <c r="GZ58" s="74"/>
      <c r="HA58" s="74"/>
      <c r="HB58" s="74"/>
      <c r="HC58" s="74"/>
    </row>
    <row r="59" spans="1:211" customFormat="1" ht="10.199999999999999" customHeight="1" x14ac:dyDescent="0.3">
      <c r="A59" s="36"/>
      <c r="B59" s="73"/>
      <c r="C59" s="74"/>
      <c r="D59" s="74"/>
      <c r="E59" s="74"/>
      <c r="F59" s="74"/>
      <c r="G59" s="74"/>
      <c r="H59" s="74"/>
      <c r="I59" s="74"/>
      <c r="J59" s="74"/>
      <c r="K59" s="74"/>
      <c r="L59" s="74"/>
      <c r="M59" s="74"/>
      <c r="N59" s="74"/>
      <c r="O59" s="74"/>
      <c r="P59" s="74"/>
      <c r="Q59" s="74"/>
      <c r="R59" s="75"/>
      <c r="S59" s="36"/>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c r="EO59" s="74"/>
      <c r="EP59" s="74"/>
      <c r="EQ59" s="74"/>
      <c r="ER59" s="74"/>
      <c r="ES59" s="74"/>
      <c r="ET59" s="74"/>
      <c r="EU59" s="74"/>
      <c r="EV59" s="74"/>
      <c r="EW59" s="74"/>
      <c r="EX59" s="74"/>
      <c r="EY59" s="74"/>
      <c r="EZ59" s="74"/>
      <c r="FA59" s="74"/>
      <c r="FB59" s="74"/>
      <c r="FC59" s="74"/>
      <c r="FD59" s="74"/>
      <c r="FE59" s="74"/>
      <c r="FF59" s="74"/>
      <c r="FG59" s="74"/>
      <c r="FH59" s="74"/>
      <c r="FI59" s="74"/>
      <c r="FJ59" s="74"/>
      <c r="FK59" s="74"/>
      <c r="FL59" s="74"/>
      <c r="FM59" s="74"/>
      <c r="FN59" s="74"/>
      <c r="FO59" s="74"/>
      <c r="FP59" s="74"/>
      <c r="FQ59" s="74"/>
      <c r="FR59" s="74"/>
      <c r="FS59" s="74"/>
      <c r="FT59" s="74"/>
      <c r="FU59" s="74"/>
      <c r="FV59" s="74"/>
      <c r="FW59" s="74"/>
      <c r="FX59" s="74"/>
      <c r="FY59" s="74"/>
      <c r="FZ59" s="74"/>
      <c r="GA59" s="74"/>
      <c r="GB59" s="74"/>
      <c r="GC59" s="74"/>
      <c r="GD59" s="74"/>
      <c r="GE59" s="74"/>
      <c r="GF59" s="74"/>
      <c r="GG59" s="74"/>
      <c r="GH59" s="74"/>
      <c r="GI59" s="74"/>
      <c r="GJ59" s="74"/>
      <c r="GK59" s="74"/>
      <c r="GL59" s="74"/>
      <c r="GM59" s="74"/>
      <c r="GN59" s="74"/>
      <c r="GO59" s="74"/>
      <c r="GP59" s="74"/>
      <c r="GQ59" s="74"/>
      <c r="GR59" s="74"/>
      <c r="GS59" s="74"/>
      <c r="GT59" s="74"/>
      <c r="GU59" s="74"/>
      <c r="GV59" s="74"/>
      <c r="GW59" s="74"/>
      <c r="GX59" s="74"/>
      <c r="GY59" s="74"/>
      <c r="GZ59" s="74"/>
      <c r="HA59" s="74"/>
      <c r="HB59" s="74"/>
      <c r="HC59" s="74"/>
    </row>
    <row r="60" spans="1:211" s="34" customFormat="1" ht="19.95" customHeight="1" x14ac:dyDescent="0.3">
      <c r="A60" s="37"/>
      <c r="B60" s="686" t="s">
        <v>1805</v>
      </c>
      <c r="C60" s="687"/>
      <c r="D60" s="687"/>
      <c r="E60" s="687"/>
      <c r="F60" s="687"/>
      <c r="G60" s="687"/>
      <c r="H60" s="687"/>
      <c r="I60" s="687"/>
      <c r="J60" s="687"/>
      <c r="K60" s="687"/>
      <c r="L60" s="687"/>
      <c r="M60" s="687"/>
      <c r="N60" s="89"/>
      <c r="O60" s="89"/>
      <c r="P60" s="89"/>
      <c r="Q60" s="89"/>
      <c r="R60" s="90"/>
      <c r="S60" s="37"/>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c r="BG60" s="89"/>
      <c r="BH60" s="89"/>
      <c r="BI60" s="89"/>
      <c r="BJ60" s="89"/>
      <c r="BK60" s="89"/>
      <c r="BL60" s="89"/>
      <c r="BM60" s="89"/>
      <c r="BN60" s="89"/>
      <c r="BO60" s="89"/>
      <c r="BP60" s="89"/>
      <c r="BQ60" s="89"/>
      <c r="BR60" s="89"/>
      <c r="BS60" s="89"/>
      <c r="BT60" s="89"/>
      <c r="BU60" s="89"/>
      <c r="BV60" s="89"/>
      <c r="BW60" s="89"/>
      <c r="BX60" s="89"/>
      <c r="BY60" s="89"/>
      <c r="BZ60" s="89"/>
      <c r="CA60" s="89"/>
      <c r="CB60" s="89"/>
      <c r="CC60" s="89"/>
      <c r="CD60" s="89"/>
      <c r="CE60" s="89"/>
      <c r="CF60" s="89"/>
      <c r="CG60" s="89"/>
      <c r="CH60" s="89"/>
      <c r="CI60" s="89"/>
      <c r="CJ60" s="89"/>
      <c r="CK60" s="89"/>
      <c r="CL60" s="89"/>
      <c r="CM60" s="89"/>
      <c r="CN60" s="89"/>
      <c r="CO60" s="89"/>
      <c r="CP60" s="89"/>
      <c r="CQ60" s="89"/>
      <c r="CR60" s="89"/>
      <c r="CS60" s="89"/>
      <c r="CT60" s="89"/>
      <c r="CU60" s="89"/>
      <c r="CV60" s="89"/>
      <c r="CW60" s="89"/>
      <c r="CX60" s="89"/>
      <c r="CY60" s="89"/>
      <c r="CZ60" s="89"/>
      <c r="DA60" s="89"/>
      <c r="DB60" s="89"/>
      <c r="DC60" s="89"/>
      <c r="DD60" s="89"/>
      <c r="DE60" s="89"/>
      <c r="DF60" s="89"/>
      <c r="DG60" s="89"/>
      <c r="DH60" s="89"/>
      <c r="DI60" s="89"/>
      <c r="DJ60" s="89"/>
      <c r="DK60" s="89"/>
      <c r="DL60" s="89"/>
      <c r="DM60" s="89"/>
      <c r="DN60" s="89"/>
      <c r="DO60" s="89"/>
      <c r="DP60" s="89"/>
      <c r="DQ60" s="89"/>
      <c r="DR60" s="89"/>
      <c r="DS60" s="89"/>
      <c r="DT60" s="89"/>
      <c r="DU60" s="89"/>
      <c r="DV60" s="89"/>
      <c r="DW60" s="89"/>
      <c r="DX60" s="89"/>
      <c r="DY60" s="89"/>
      <c r="DZ60" s="89"/>
      <c r="EA60" s="89"/>
      <c r="EB60" s="89"/>
      <c r="EC60" s="89"/>
      <c r="ED60" s="89"/>
      <c r="EE60" s="89"/>
      <c r="EF60" s="89"/>
      <c r="EG60" s="89"/>
      <c r="EH60" s="89"/>
      <c r="EI60" s="89"/>
      <c r="EJ60" s="89"/>
      <c r="EK60" s="89"/>
      <c r="EL60" s="89"/>
      <c r="EM60" s="89"/>
      <c r="EN60" s="89"/>
      <c r="EO60" s="89"/>
      <c r="EP60" s="89"/>
      <c r="EQ60" s="89"/>
      <c r="ER60" s="89"/>
      <c r="ES60" s="89"/>
      <c r="ET60" s="89"/>
      <c r="EU60" s="89"/>
      <c r="EV60" s="89"/>
      <c r="EW60" s="89"/>
      <c r="EX60" s="89"/>
      <c r="EY60" s="89"/>
      <c r="EZ60" s="89"/>
      <c r="FA60" s="89"/>
      <c r="FB60" s="89"/>
      <c r="FC60" s="89"/>
      <c r="FD60" s="89"/>
      <c r="FE60" s="89"/>
      <c r="FF60" s="89"/>
      <c r="FG60" s="89"/>
      <c r="FH60" s="89"/>
      <c r="FI60" s="89"/>
      <c r="FJ60" s="89"/>
      <c r="FK60" s="89"/>
      <c r="FL60" s="89"/>
      <c r="FM60" s="89"/>
      <c r="FN60" s="89"/>
      <c r="FO60" s="89"/>
      <c r="FP60" s="89"/>
      <c r="FQ60" s="89"/>
      <c r="FR60" s="89"/>
      <c r="FS60" s="89"/>
      <c r="FT60" s="89"/>
      <c r="FU60" s="89"/>
      <c r="FV60" s="89"/>
      <c r="FW60" s="89"/>
      <c r="FX60" s="89"/>
      <c r="FY60" s="89"/>
      <c r="FZ60" s="89"/>
      <c r="GA60" s="89"/>
      <c r="GB60" s="89"/>
      <c r="GC60" s="89"/>
      <c r="GD60" s="89"/>
      <c r="GE60" s="89"/>
      <c r="GF60" s="89"/>
      <c r="GG60" s="89"/>
      <c r="GH60" s="89"/>
      <c r="GI60" s="89"/>
      <c r="GJ60" s="89"/>
      <c r="GK60" s="89"/>
      <c r="GL60" s="89"/>
      <c r="GM60" s="89"/>
      <c r="GN60" s="89"/>
      <c r="GO60" s="89"/>
      <c r="GP60" s="89"/>
      <c r="GQ60" s="89"/>
      <c r="GR60" s="89"/>
      <c r="GS60" s="89"/>
      <c r="GT60" s="89"/>
      <c r="GU60" s="89"/>
      <c r="GV60" s="89"/>
      <c r="GW60" s="89"/>
      <c r="GX60" s="89"/>
      <c r="GY60" s="89"/>
      <c r="GZ60" s="89"/>
      <c r="HA60" s="89"/>
      <c r="HB60" s="89"/>
      <c r="HC60" s="89"/>
    </row>
    <row r="61" spans="1:211" customFormat="1" ht="10.199999999999999" customHeight="1" x14ac:dyDescent="0.3">
      <c r="A61" s="36"/>
      <c r="B61" s="73"/>
      <c r="C61" s="218"/>
      <c r="D61" s="218"/>
      <c r="E61" s="74"/>
      <c r="F61" s="218"/>
      <c r="G61" s="218"/>
      <c r="H61" s="218"/>
      <c r="I61" s="218"/>
      <c r="J61" s="74"/>
      <c r="K61" s="74"/>
      <c r="L61" s="74"/>
      <c r="M61" s="74"/>
      <c r="N61" s="74"/>
      <c r="O61" s="74"/>
      <c r="P61" s="74"/>
      <c r="Q61" s="74"/>
      <c r="R61" s="75"/>
      <c r="S61" s="36"/>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c r="EO61" s="74"/>
      <c r="EP61" s="74"/>
      <c r="EQ61" s="74"/>
      <c r="ER61" s="74"/>
      <c r="ES61" s="74"/>
      <c r="ET61" s="74"/>
      <c r="EU61" s="74"/>
      <c r="EV61" s="74"/>
      <c r="EW61" s="74"/>
      <c r="EX61" s="74"/>
      <c r="EY61" s="74"/>
      <c r="EZ61" s="74"/>
      <c r="FA61" s="74"/>
      <c r="FB61" s="74"/>
      <c r="FC61" s="74"/>
      <c r="FD61" s="74"/>
      <c r="FE61" s="74"/>
      <c r="FF61" s="74"/>
      <c r="FG61" s="74"/>
      <c r="FH61" s="74"/>
      <c r="FI61" s="74"/>
      <c r="FJ61" s="74"/>
      <c r="FK61" s="74"/>
      <c r="FL61" s="74"/>
      <c r="FM61" s="74"/>
      <c r="FN61" s="74"/>
      <c r="FO61" s="74"/>
      <c r="FP61" s="74"/>
      <c r="FQ61" s="74"/>
      <c r="FR61" s="74"/>
      <c r="FS61" s="74"/>
      <c r="FT61" s="74"/>
      <c r="FU61" s="74"/>
      <c r="FV61" s="74"/>
      <c r="FW61" s="74"/>
      <c r="FX61" s="74"/>
      <c r="FY61" s="74"/>
      <c r="FZ61" s="74"/>
      <c r="GA61" s="74"/>
      <c r="GB61" s="74"/>
      <c r="GC61" s="74"/>
      <c r="GD61" s="74"/>
      <c r="GE61" s="74"/>
      <c r="GF61" s="74"/>
      <c r="GG61" s="74"/>
      <c r="GH61" s="74"/>
      <c r="GI61" s="74"/>
      <c r="GJ61" s="74"/>
      <c r="GK61" s="74"/>
      <c r="GL61" s="74"/>
      <c r="GM61" s="74"/>
      <c r="GN61" s="74"/>
      <c r="GO61" s="74"/>
      <c r="GP61" s="74"/>
      <c r="GQ61" s="74"/>
      <c r="GR61" s="74"/>
      <c r="GS61" s="74"/>
      <c r="GT61" s="74"/>
      <c r="GU61" s="74"/>
      <c r="GV61" s="74"/>
      <c r="GW61" s="74"/>
      <c r="GX61" s="74"/>
      <c r="GY61" s="74"/>
      <c r="GZ61" s="74"/>
      <c r="HA61" s="74"/>
      <c r="HB61" s="74"/>
      <c r="HC61" s="74"/>
    </row>
    <row r="62" spans="1:211" customFormat="1" ht="19.95" customHeight="1" x14ac:dyDescent="0.3">
      <c r="A62" s="36"/>
      <c r="B62" s="73"/>
      <c r="C62" s="218"/>
      <c r="D62" s="241" t="s">
        <v>1806</v>
      </c>
      <c r="E62" s="837" t="s">
        <v>39</v>
      </c>
      <c r="F62" s="837"/>
      <c r="G62" s="254"/>
      <c r="H62" s="254"/>
      <c r="I62" s="254"/>
      <c r="J62" s="254"/>
      <c r="K62" s="254"/>
      <c r="L62" s="254"/>
      <c r="M62" s="254"/>
      <c r="N62" s="254"/>
      <c r="O62" s="254"/>
      <c r="P62" s="254"/>
      <c r="Q62" s="254"/>
      <c r="R62" s="255"/>
      <c r="S62" s="36"/>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4"/>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c r="EO62" s="74"/>
      <c r="EP62" s="74"/>
      <c r="EQ62" s="74"/>
      <c r="ER62" s="74"/>
      <c r="ES62" s="74"/>
      <c r="ET62" s="74"/>
      <c r="EU62" s="74"/>
      <c r="EV62" s="74"/>
      <c r="EW62" s="74"/>
      <c r="EX62" s="74"/>
      <c r="EY62" s="74"/>
      <c r="EZ62" s="74"/>
      <c r="FA62" s="74"/>
      <c r="FB62" s="74"/>
      <c r="FC62" s="74"/>
      <c r="FD62" s="74"/>
      <c r="FE62" s="74"/>
      <c r="FF62" s="74"/>
      <c r="FG62" s="74"/>
      <c r="FH62" s="74"/>
      <c r="FI62" s="74"/>
      <c r="FJ62" s="74"/>
      <c r="FK62" s="74"/>
      <c r="FL62" s="74"/>
      <c r="FM62" s="74"/>
      <c r="FN62" s="74"/>
      <c r="FO62" s="74"/>
      <c r="FP62" s="74"/>
      <c r="FQ62" s="74"/>
      <c r="FR62" s="74"/>
      <c r="FS62" s="74"/>
      <c r="FT62" s="74"/>
      <c r="FU62" s="74"/>
      <c r="FV62" s="74"/>
      <c r="FW62" s="74"/>
      <c r="FX62" s="74"/>
      <c r="FY62" s="74"/>
      <c r="FZ62" s="74"/>
      <c r="GA62" s="74"/>
      <c r="GB62" s="74"/>
      <c r="GC62" s="74"/>
      <c r="GD62" s="74"/>
      <c r="GE62" s="74"/>
      <c r="GF62" s="74"/>
      <c r="GG62" s="74"/>
      <c r="GH62" s="74"/>
      <c r="GI62" s="74"/>
      <c r="GJ62" s="74"/>
      <c r="GK62" s="74"/>
      <c r="GL62" s="74"/>
      <c r="GM62" s="74"/>
      <c r="GN62" s="74"/>
      <c r="GO62" s="74"/>
      <c r="GP62" s="74"/>
      <c r="GQ62" s="74"/>
      <c r="GR62" s="74"/>
      <c r="GS62" s="74"/>
      <c r="GT62" s="74"/>
      <c r="GU62" s="74"/>
      <c r="GV62" s="74"/>
      <c r="GW62" s="74"/>
      <c r="GX62" s="74"/>
      <c r="GY62" s="74"/>
      <c r="GZ62" s="74"/>
      <c r="HA62" s="74"/>
      <c r="HB62" s="74"/>
      <c r="HC62" s="74"/>
    </row>
    <row r="63" spans="1:211" customFormat="1" ht="19.95" customHeight="1" x14ac:dyDescent="0.3">
      <c r="A63" s="36"/>
      <c r="B63" s="73"/>
      <c r="C63" s="218"/>
      <c r="D63" s="242"/>
      <c r="E63" s="871" t="s">
        <v>1807</v>
      </c>
      <c r="F63" s="871"/>
      <c r="G63" s="871"/>
      <c r="H63" s="871"/>
      <c r="I63" s="871"/>
      <c r="J63" s="871"/>
      <c r="K63" s="871"/>
      <c r="L63" s="871"/>
      <c r="M63" s="871"/>
      <c r="N63" s="871"/>
      <c r="O63" s="871"/>
      <c r="P63" s="871"/>
      <c r="Q63" s="871"/>
      <c r="R63" s="872"/>
      <c r="S63" s="36"/>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c r="EO63" s="74"/>
      <c r="EP63" s="74"/>
      <c r="EQ63" s="74"/>
      <c r="ER63" s="74"/>
      <c r="ES63" s="74"/>
      <c r="ET63" s="74"/>
      <c r="EU63" s="74"/>
      <c r="EV63" s="74"/>
      <c r="EW63" s="74"/>
      <c r="EX63" s="74"/>
      <c r="EY63" s="74"/>
      <c r="EZ63" s="74"/>
      <c r="FA63" s="74"/>
      <c r="FB63" s="74"/>
      <c r="FC63" s="74"/>
      <c r="FD63" s="74"/>
      <c r="FE63" s="74"/>
      <c r="FF63" s="74"/>
      <c r="FG63" s="74"/>
      <c r="FH63" s="74"/>
      <c r="FI63" s="74"/>
      <c r="FJ63" s="74"/>
      <c r="FK63" s="74"/>
      <c r="FL63" s="74"/>
      <c r="FM63" s="74"/>
      <c r="FN63" s="74"/>
      <c r="FO63" s="74"/>
      <c r="FP63" s="74"/>
      <c r="FQ63" s="74"/>
      <c r="FR63" s="74"/>
      <c r="FS63" s="74"/>
      <c r="FT63" s="74"/>
      <c r="FU63" s="74"/>
      <c r="FV63" s="74"/>
      <c r="FW63" s="74"/>
      <c r="FX63" s="74"/>
      <c r="FY63" s="74"/>
      <c r="FZ63" s="74"/>
      <c r="GA63" s="74"/>
      <c r="GB63" s="74"/>
      <c r="GC63" s="74"/>
      <c r="GD63" s="74"/>
      <c r="GE63" s="74"/>
      <c r="GF63" s="74"/>
      <c r="GG63" s="74"/>
      <c r="GH63" s="74"/>
      <c r="GI63" s="74"/>
      <c r="GJ63" s="74"/>
      <c r="GK63" s="74"/>
      <c r="GL63" s="74"/>
      <c r="GM63" s="74"/>
      <c r="GN63" s="74"/>
      <c r="GO63" s="74"/>
      <c r="GP63" s="74"/>
      <c r="GQ63" s="74"/>
      <c r="GR63" s="74"/>
      <c r="GS63" s="74"/>
      <c r="GT63" s="74"/>
      <c r="GU63" s="74"/>
      <c r="GV63" s="74"/>
      <c r="GW63" s="74"/>
      <c r="GX63" s="74"/>
      <c r="GY63" s="74"/>
      <c r="GZ63" s="74"/>
      <c r="HA63" s="74"/>
      <c r="HB63" s="74"/>
      <c r="HC63" s="74"/>
    </row>
    <row r="64" spans="1:211" customFormat="1" ht="10.199999999999999" customHeight="1" x14ac:dyDescent="0.3">
      <c r="A64" s="36"/>
      <c r="B64" s="73"/>
      <c r="C64" s="218"/>
      <c r="D64" s="218"/>
      <c r="E64" s="218"/>
      <c r="F64" s="218"/>
      <c r="G64" s="218"/>
      <c r="H64" s="202"/>
      <c r="I64" s="218"/>
      <c r="J64" s="74"/>
      <c r="K64" s="74"/>
      <c r="L64" s="74"/>
      <c r="M64" s="74"/>
      <c r="N64" s="74"/>
      <c r="O64" s="74"/>
      <c r="P64" s="74"/>
      <c r="Q64" s="74"/>
      <c r="R64" s="75"/>
      <c r="S64" s="36"/>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c r="EO64" s="74"/>
      <c r="EP64" s="74"/>
      <c r="EQ64" s="74"/>
      <c r="ER64" s="74"/>
      <c r="ES64" s="74"/>
      <c r="ET64" s="74"/>
      <c r="EU64" s="74"/>
      <c r="EV64" s="74"/>
      <c r="EW64" s="74"/>
      <c r="EX64" s="74"/>
      <c r="EY64" s="74"/>
      <c r="EZ64" s="74"/>
      <c r="FA64" s="74"/>
      <c r="FB64" s="74"/>
      <c r="FC64" s="74"/>
      <c r="FD64" s="74"/>
      <c r="FE64" s="74"/>
      <c r="FF64" s="74"/>
      <c r="FG64" s="74"/>
      <c r="FH64" s="74"/>
      <c r="FI64" s="74"/>
      <c r="FJ64" s="74"/>
      <c r="FK64" s="74"/>
      <c r="FL64" s="74"/>
      <c r="FM64" s="74"/>
      <c r="FN64" s="74"/>
      <c r="FO64" s="74"/>
      <c r="FP64" s="74"/>
      <c r="FQ64" s="74"/>
      <c r="FR64" s="74"/>
      <c r="FS64" s="74"/>
      <c r="FT64" s="74"/>
      <c r="FU64" s="74"/>
      <c r="FV64" s="74"/>
      <c r="FW64" s="74"/>
      <c r="FX64" s="74"/>
      <c r="FY64" s="74"/>
      <c r="FZ64" s="74"/>
      <c r="GA64" s="74"/>
      <c r="GB64" s="74"/>
      <c r="GC64" s="74"/>
      <c r="GD64" s="74"/>
      <c r="GE64" s="74"/>
      <c r="GF64" s="74"/>
      <c r="GG64" s="74"/>
      <c r="GH64" s="74"/>
      <c r="GI64" s="74"/>
      <c r="GJ64" s="74"/>
      <c r="GK64" s="74"/>
      <c r="GL64" s="74"/>
      <c r="GM64" s="74"/>
      <c r="GN64" s="74"/>
      <c r="GO64" s="74"/>
      <c r="GP64" s="74"/>
      <c r="GQ64" s="74"/>
      <c r="GR64" s="74"/>
      <c r="GS64" s="74"/>
      <c r="GT64" s="74"/>
      <c r="GU64" s="74"/>
      <c r="GV64" s="74"/>
      <c r="GW64" s="74"/>
      <c r="GX64" s="74"/>
      <c r="GY64" s="74"/>
      <c r="GZ64" s="74"/>
      <c r="HA64" s="74"/>
      <c r="HB64" s="74"/>
      <c r="HC64" s="74"/>
    </row>
    <row r="65" spans="1:211" customFormat="1" ht="19.95" customHeight="1" x14ac:dyDescent="0.3">
      <c r="A65" s="36"/>
      <c r="B65" s="73"/>
      <c r="C65" s="219"/>
      <c r="D65" s="218"/>
      <c r="E65" s="899" t="s">
        <v>1808</v>
      </c>
      <c r="F65" s="899"/>
      <c r="G65" s="899"/>
      <c r="H65" s="899"/>
      <c r="I65" s="899"/>
      <c r="J65" s="899"/>
      <c r="K65" s="899"/>
      <c r="L65" s="245"/>
      <c r="M65" s="245"/>
      <c r="N65" s="245"/>
      <c r="O65" s="245"/>
      <c r="P65" s="245"/>
      <c r="Q65" s="245"/>
      <c r="R65" s="220"/>
      <c r="S65" s="36"/>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c r="EO65" s="74"/>
      <c r="EP65" s="74"/>
      <c r="EQ65" s="74"/>
      <c r="ER65" s="74"/>
      <c r="ES65" s="74"/>
      <c r="ET65" s="74"/>
      <c r="EU65" s="74"/>
      <c r="EV65" s="74"/>
      <c r="EW65" s="74"/>
      <c r="EX65" s="74"/>
      <c r="EY65" s="74"/>
      <c r="EZ65" s="74"/>
      <c r="FA65" s="74"/>
      <c r="FB65" s="74"/>
      <c r="FC65" s="74"/>
      <c r="FD65" s="74"/>
      <c r="FE65" s="74"/>
      <c r="FF65" s="74"/>
      <c r="FG65" s="74"/>
      <c r="FH65" s="74"/>
      <c r="FI65" s="74"/>
      <c r="FJ65" s="74"/>
      <c r="FK65" s="74"/>
      <c r="FL65" s="74"/>
      <c r="FM65" s="74"/>
      <c r="FN65" s="74"/>
      <c r="FO65" s="74"/>
      <c r="FP65" s="74"/>
      <c r="FQ65" s="74"/>
      <c r="FR65" s="74"/>
      <c r="FS65" s="74"/>
      <c r="FT65" s="74"/>
      <c r="FU65" s="74"/>
      <c r="FV65" s="74"/>
      <c r="FW65" s="74"/>
      <c r="FX65" s="74"/>
      <c r="FY65" s="74"/>
      <c r="FZ65" s="74"/>
      <c r="GA65" s="74"/>
      <c r="GB65" s="74"/>
      <c r="GC65" s="74"/>
      <c r="GD65" s="74"/>
      <c r="GE65" s="74"/>
      <c r="GF65" s="74"/>
      <c r="GG65" s="74"/>
      <c r="GH65" s="74"/>
      <c r="GI65" s="74"/>
      <c r="GJ65" s="74"/>
      <c r="GK65" s="74"/>
      <c r="GL65" s="74"/>
      <c r="GM65" s="74"/>
      <c r="GN65" s="74"/>
      <c r="GO65" s="74"/>
      <c r="GP65" s="74"/>
      <c r="GQ65" s="74"/>
      <c r="GR65" s="74"/>
      <c r="GS65" s="74"/>
      <c r="GT65" s="74"/>
      <c r="GU65" s="74"/>
      <c r="GV65" s="74"/>
      <c r="GW65" s="74"/>
      <c r="GX65" s="74"/>
      <c r="GY65" s="74"/>
      <c r="GZ65" s="74"/>
      <c r="HA65" s="74"/>
      <c r="HB65" s="74"/>
      <c r="HC65" s="74"/>
    </row>
    <row r="66" spans="1:211" customFormat="1" ht="19.95" customHeight="1" x14ac:dyDescent="0.3">
      <c r="A66" s="36"/>
      <c r="B66" s="73"/>
      <c r="C66" s="219"/>
      <c r="D66" s="218"/>
      <c r="E66" s="859" t="s">
        <v>1809</v>
      </c>
      <c r="F66" s="859"/>
      <c r="G66" s="859"/>
      <c r="H66" s="859"/>
      <c r="I66" s="859"/>
      <c r="J66" s="859"/>
      <c r="K66" s="859"/>
      <c r="L66" s="859"/>
      <c r="M66" s="859"/>
      <c r="N66" s="245"/>
      <c r="O66" s="245"/>
      <c r="P66" s="245"/>
      <c r="Q66" s="245"/>
      <c r="R66" s="220"/>
      <c r="S66" s="36"/>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c r="EO66" s="74"/>
      <c r="EP66" s="74"/>
      <c r="EQ66" s="74"/>
      <c r="ER66" s="74"/>
      <c r="ES66" s="74"/>
      <c r="ET66" s="74"/>
      <c r="EU66" s="74"/>
      <c r="EV66" s="74"/>
      <c r="EW66" s="74"/>
      <c r="EX66" s="74"/>
      <c r="EY66" s="74"/>
      <c r="EZ66" s="74"/>
      <c r="FA66" s="74"/>
      <c r="FB66" s="74"/>
      <c r="FC66" s="74"/>
      <c r="FD66" s="74"/>
      <c r="FE66" s="74"/>
      <c r="FF66" s="74"/>
      <c r="FG66" s="74"/>
      <c r="FH66" s="74"/>
      <c r="FI66" s="74"/>
      <c r="FJ66" s="74"/>
      <c r="FK66" s="74"/>
      <c r="FL66" s="74"/>
      <c r="FM66" s="74"/>
      <c r="FN66" s="74"/>
      <c r="FO66" s="74"/>
      <c r="FP66" s="74"/>
      <c r="FQ66" s="74"/>
      <c r="FR66" s="74"/>
      <c r="FS66" s="74"/>
      <c r="FT66" s="74"/>
      <c r="FU66" s="74"/>
      <c r="FV66" s="74"/>
      <c r="FW66" s="74"/>
      <c r="FX66" s="74"/>
      <c r="FY66" s="74"/>
      <c r="FZ66" s="74"/>
      <c r="GA66" s="74"/>
      <c r="GB66" s="74"/>
      <c r="GC66" s="74"/>
      <c r="GD66" s="74"/>
      <c r="GE66" s="74"/>
      <c r="GF66" s="74"/>
      <c r="GG66" s="74"/>
      <c r="GH66" s="74"/>
      <c r="GI66" s="74"/>
      <c r="GJ66" s="74"/>
      <c r="GK66" s="74"/>
      <c r="GL66" s="74"/>
      <c r="GM66" s="74"/>
      <c r="GN66" s="74"/>
      <c r="GO66" s="74"/>
      <c r="GP66" s="74"/>
      <c r="GQ66" s="74"/>
      <c r="GR66" s="74"/>
      <c r="GS66" s="74"/>
      <c r="GT66" s="74"/>
      <c r="GU66" s="74"/>
      <c r="GV66" s="74"/>
      <c r="GW66" s="74"/>
      <c r="GX66" s="74"/>
      <c r="GY66" s="74"/>
      <c r="GZ66" s="74"/>
      <c r="HA66" s="74"/>
      <c r="HB66" s="74"/>
      <c r="HC66" s="74"/>
    </row>
    <row r="67" spans="1:211" customFormat="1" ht="10.199999999999999" customHeight="1" x14ac:dyDescent="0.3">
      <c r="A67" s="36"/>
      <c r="B67" s="73"/>
      <c r="C67" s="218"/>
      <c r="D67" s="218"/>
      <c r="E67" s="246"/>
      <c r="F67" s="243"/>
      <c r="G67" s="243"/>
      <c r="H67" s="244"/>
      <c r="I67" s="243"/>
      <c r="J67" s="245"/>
      <c r="K67" s="245"/>
      <c r="L67" s="245"/>
      <c r="M67" s="245"/>
      <c r="N67" s="245"/>
      <c r="O67" s="245"/>
      <c r="P67" s="245"/>
      <c r="Q67" s="245"/>
      <c r="R67" s="220"/>
      <c r="S67" s="36"/>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c r="EO67" s="74"/>
      <c r="EP67" s="74"/>
      <c r="EQ67" s="74"/>
      <c r="ER67" s="74"/>
      <c r="ES67" s="74"/>
      <c r="ET67" s="74"/>
      <c r="EU67" s="74"/>
      <c r="EV67" s="74"/>
      <c r="EW67" s="74"/>
      <c r="EX67" s="74"/>
      <c r="EY67" s="74"/>
      <c r="EZ67" s="74"/>
      <c r="FA67" s="74"/>
      <c r="FB67" s="74"/>
      <c r="FC67" s="74"/>
      <c r="FD67" s="74"/>
      <c r="FE67" s="74"/>
      <c r="FF67" s="74"/>
      <c r="FG67" s="74"/>
      <c r="FH67" s="74"/>
      <c r="FI67" s="74"/>
      <c r="FJ67" s="74"/>
      <c r="FK67" s="74"/>
      <c r="FL67" s="74"/>
      <c r="FM67" s="74"/>
      <c r="FN67" s="74"/>
      <c r="FO67" s="74"/>
      <c r="FP67" s="74"/>
      <c r="FQ67" s="74"/>
      <c r="FR67" s="74"/>
      <c r="FS67" s="74"/>
      <c r="FT67" s="74"/>
      <c r="FU67" s="74"/>
      <c r="FV67" s="74"/>
      <c r="FW67" s="74"/>
      <c r="FX67" s="74"/>
      <c r="FY67" s="74"/>
      <c r="FZ67" s="74"/>
      <c r="GA67" s="74"/>
      <c r="GB67" s="74"/>
      <c r="GC67" s="74"/>
      <c r="GD67" s="74"/>
      <c r="GE67" s="74"/>
      <c r="GF67" s="74"/>
      <c r="GG67" s="74"/>
      <c r="GH67" s="74"/>
      <c r="GI67" s="74"/>
      <c r="GJ67" s="74"/>
      <c r="GK67" s="74"/>
      <c r="GL67" s="74"/>
      <c r="GM67" s="74"/>
      <c r="GN67" s="74"/>
      <c r="GO67" s="74"/>
      <c r="GP67" s="74"/>
      <c r="GQ67" s="74"/>
      <c r="GR67" s="74"/>
      <c r="GS67" s="74"/>
      <c r="GT67" s="74"/>
      <c r="GU67" s="74"/>
      <c r="GV67" s="74"/>
      <c r="GW67" s="74"/>
      <c r="GX67" s="74"/>
      <c r="GY67" s="74"/>
      <c r="GZ67" s="74"/>
      <c r="HA67" s="74"/>
      <c r="HB67" s="74"/>
      <c r="HC67" s="74"/>
    </row>
    <row r="68" spans="1:211" customFormat="1" ht="19.95" customHeight="1" x14ac:dyDescent="0.3">
      <c r="A68" s="36"/>
      <c r="B68" s="73"/>
      <c r="C68" s="218"/>
      <c r="D68" s="247" t="s">
        <v>1810</v>
      </c>
      <c r="E68" s="837" t="s">
        <v>1811</v>
      </c>
      <c r="F68" s="837"/>
      <c r="G68" s="837"/>
      <c r="H68" s="254"/>
      <c r="I68" s="254"/>
      <c r="J68" s="254"/>
      <c r="K68" s="254"/>
      <c r="L68" s="254"/>
      <c r="M68" s="254"/>
      <c r="N68" s="254"/>
      <c r="O68" s="254"/>
      <c r="P68" s="254"/>
      <c r="Q68" s="254"/>
      <c r="R68" s="255"/>
      <c r="S68" s="36"/>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c r="BT68" s="74"/>
      <c r="BU68" s="74"/>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c r="EO68" s="74"/>
      <c r="EP68" s="74"/>
      <c r="EQ68" s="74"/>
      <c r="ER68" s="74"/>
      <c r="ES68" s="74"/>
      <c r="ET68" s="74"/>
      <c r="EU68" s="74"/>
      <c r="EV68" s="74"/>
      <c r="EW68" s="74"/>
      <c r="EX68" s="74"/>
      <c r="EY68" s="74"/>
      <c r="EZ68" s="74"/>
      <c r="FA68" s="74"/>
      <c r="FB68" s="74"/>
      <c r="FC68" s="74"/>
      <c r="FD68" s="74"/>
      <c r="FE68" s="74"/>
      <c r="FF68" s="74"/>
      <c r="FG68" s="74"/>
      <c r="FH68" s="74"/>
      <c r="FI68" s="74"/>
      <c r="FJ68" s="74"/>
      <c r="FK68" s="74"/>
      <c r="FL68" s="74"/>
      <c r="FM68" s="74"/>
      <c r="FN68" s="74"/>
      <c r="FO68" s="74"/>
      <c r="FP68" s="74"/>
      <c r="FQ68" s="74"/>
      <c r="FR68" s="74"/>
      <c r="FS68" s="74"/>
      <c r="FT68" s="74"/>
      <c r="FU68" s="74"/>
      <c r="FV68" s="74"/>
      <c r="FW68" s="74"/>
      <c r="FX68" s="74"/>
      <c r="FY68" s="74"/>
      <c r="FZ68" s="74"/>
      <c r="GA68" s="74"/>
      <c r="GB68" s="74"/>
      <c r="GC68" s="74"/>
      <c r="GD68" s="74"/>
      <c r="GE68" s="74"/>
      <c r="GF68" s="74"/>
      <c r="GG68" s="74"/>
      <c r="GH68" s="74"/>
      <c r="GI68" s="74"/>
      <c r="GJ68" s="74"/>
      <c r="GK68" s="74"/>
      <c r="GL68" s="74"/>
      <c r="GM68" s="74"/>
      <c r="GN68" s="74"/>
      <c r="GO68" s="74"/>
      <c r="GP68" s="74"/>
      <c r="GQ68" s="74"/>
      <c r="GR68" s="74"/>
      <c r="GS68" s="74"/>
      <c r="GT68" s="74"/>
      <c r="GU68" s="74"/>
      <c r="GV68" s="74"/>
      <c r="GW68" s="74"/>
      <c r="GX68" s="74"/>
      <c r="GY68" s="74"/>
      <c r="GZ68" s="74"/>
      <c r="HA68" s="74"/>
      <c r="HB68" s="74"/>
      <c r="HC68" s="74"/>
    </row>
    <row r="69" spans="1:211" customFormat="1" ht="19.95" customHeight="1" x14ac:dyDescent="0.3">
      <c r="A69" s="36"/>
      <c r="B69" s="73"/>
      <c r="C69" s="218"/>
      <c r="D69" s="242"/>
      <c r="E69" s="871" t="s">
        <v>1812</v>
      </c>
      <c r="F69" s="871"/>
      <c r="G69" s="871"/>
      <c r="H69" s="871"/>
      <c r="I69" s="871"/>
      <c r="J69" s="871"/>
      <c r="K69" s="871"/>
      <c r="L69" s="871"/>
      <c r="M69" s="385"/>
      <c r="N69" s="385"/>
      <c r="O69" s="385"/>
      <c r="P69" s="385"/>
      <c r="Q69" s="385"/>
      <c r="R69" s="386"/>
      <c r="S69" s="36"/>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c r="EO69" s="74"/>
      <c r="EP69" s="74"/>
      <c r="EQ69" s="74"/>
      <c r="ER69" s="74"/>
      <c r="ES69" s="74"/>
      <c r="ET69" s="74"/>
      <c r="EU69" s="74"/>
      <c r="EV69" s="74"/>
      <c r="EW69" s="74"/>
      <c r="EX69" s="74"/>
      <c r="EY69" s="74"/>
      <c r="EZ69" s="74"/>
      <c r="FA69" s="74"/>
      <c r="FB69" s="74"/>
      <c r="FC69" s="74"/>
      <c r="FD69" s="74"/>
      <c r="FE69" s="74"/>
      <c r="FF69" s="74"/>
      <c r="FG69" s="74"/>
      <c r="FH69" s="74"/>
      <c r="FI69" s="74"/>
      <c r="FJ69" s="74"/>
      <c r="FK69" s="74"/>
      <c r="FL69" s="74"/>
      <c r="FM69" s="74"/>
      <c r="FN69" s="74"/>
      <c r="FO69" s="74"/>
      <c r="FP69" s="74"/>
      <c r="FQ69" s="74"/>
      <c r="FR69" s="74"/>
      <c r="FS69" s="74"/>
      <c r="FT69" s="74"/>
      <c r="FU69" s="74"/>
      <c r="FV69" s="74"/>
      <c r="FW69" s="74"/>
      <c r="FX69" s="74"/>
      <c r="FY69" s="74"/>
      <c r="FZ69" s="74"/>
      <c r="GA69" s="74"/>
      <c r="GB69" s="74"/>
      <c r="GC69" s="74"/>
      <c r="GD69" s="74"/>
      <c r="GE69" s="74"/>
      <c r="GF69" s="74"/>
      <c r="GG69" s="74"/>
      <c r="GH69" s="74"/>
      <c r="GI69" s="74"/>
      <c r="GJ69" s="74"/>
      <c r="GK69" s="74"/>
      <c r="GL69" s="74"/>
      <c r="GM69" s="74"/>
      <c r="GN69" s="74"/>
      <c r="GO69" s="74"/>
      <c r="GP69" s="74"/>
      <c r="GQ69" s="74"/>
      <c r="GR69" s="74"/>
      <c r="GS69" s="74"/>
      <c r="GT69" s="74"/>
      <c r="GU69" s="74"/>
      <c r="GV69" s="74"/>
      <c r="GW69" s="74"/>
      <c r="GX69" s="74"/>
      <c r="GY69" s="74"/>
      <c r="GZ69" s="74"/>
      <c r="HA69" s="74"/>
      <c r="HB69" s="74"/>
      <c r="HC69" s="74"/>
    </row>
    <row r="70" spans="1:211" customFormat="1" ht="10.199999999999999" customHeight="1" x14ac:dyDescent="0.3">
      <c r="A70" s="36"/>
      <c r="B70" s="73"/>
      <c r="C70" s="218"/>
      <c r="D70" s="242"/>
      <c r="E70" s="242"/>
      <c r="F70" s="242"/>
      <c r="G70" s="242"/>
      <c r="H70" s="242"/>
      <c r="I70" s="242"/>
      <c r="J70" s="242"/>
      <c r="K70" s="242"/>
      <c r="L70" s="242"/>
      <c r="M70" s="242"/>
      <c r="N70" s="242"/>
      <c r="O70" s="242"/>
      <c r="P70" s="242"/>
      <c r="Q70" s="242"/>
      <c r="R70" s="221"/>
      <c r="S70" s="36"/>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74"/>
      <c r="BR70" s="74"/>
      <c r="BS70" s="74"/>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c r="EO70" s="74"/>
      <c r="EP70" s="74"/>
      <c r="EQ70" s="74"/>
      <c r="ER70" s="74"/>
      <c r="ES70" s="74"/>
      <c r="ET70" s="74"/>
      <c r="EU70" s="74"/>
      <c r="EV70" s="74"/>
      <c r="EW70" s="74"/>
      <c r="EX70" s="74"/>
      <c r="EY70" s="74"/>
      <c r="EZ70" s="74"/>
      <c r="FA70" s="74"/>
      <c r="FB70" s="74"/>
      <c r="FC70" s="74"/>
      <c r="FD70" s="74"/>
      <c r="FE70" s="74"/>
      <c r="FF70" s="74"/>
      <c r="FG70" s="74"/>
      <c r="FH70" s="74"/>
      <c r="FI70" s="74"/>
      <c r="FJ70" s="74"/>
      <c r="FK70" s="74"/>
      <c r="FL70" s="74"/>
      <c r="FM70" s="74"/>
      <c r="FN70" s="74"/>
      <c r="FO70" s="74"/>
      <c r="FP70" s="74"/>
      <c r="FQ70" s="74"/>
      <c r="FR70" s="74"/>
      <c r="FS70" s="74"/>
      <c r="FT70" s="74"/>
      <c r="FU70" s="74"/>
      <c r="FV70" s="74"/>
      <c r="FW70" s="74"/>
      <c r="FX70" s="74"/>
      <c r="FY70" s="74"/>
      <c r="FZ70" s="74"/>
      <c r="GA70" s="74"/>
      <c r="GB70" s="74"/>
      <c r="GC70" s="74"/>
      <c r="GD70" s="74"/>
      <c r="GE70" s="74"/>
      <c r="GF70" s="74"/>
      <c r="GG70" s="74"/>
      <c r="GH70" s="74"/>
      <c r="GI70" s="74"/>
      <c r="GJ70" s="74"/>
      <c r="GK70" s="74"/>
      <c r="GL70" s="74"/>
      <c r="GM70" s="74"/>
      <c r="GN70" s="74"/>
      <c r="GO70" s="74"/>
      <c r="GP70" s="74"/>
      <c r="GQ70" s="74"/>
      <c r="GR70" s="74"/>
      <c r="GS70" s="74"/>
      <c r="GT70" s="74"/>
      <c r="GU70" s="74"/>
      <c r="GV70" s="74"/>
      <c r="GW70" s="74"/>
      <c r="GX70" s="74"/>
      <c r="GY70" s="74"/>
      <c r="GZ70" s="74"/>
      <c r="HA70" s="74"/>
      <c r="HB70" s="74"/>
      <c r="HC70" s="74"/>
    </row>
    <row r="71" spans="1:211" customFormat="1" ht="19.95" customHeight="1" x14ac:dyDescent="0.3">
      <c r="A71" s="36"/>
      <c r="B71" s="73"/>
      <c r="C71" s="219"/>
      <c r="D71" s="218"/>
      <c r="E71" s="897" t="s">
        <v>1813</v>
      </c>
      <c r="F71" s="897"/>
      <c r="G71" s="897"/>
      <c r="H71" s="897"/>
      <c r="I71" s="897"/>
      <c r="J71" s="897"/>
      <c r="K71" s="897"/>
      <c r="L71" s="897"/>
      <c r="M71" s="387"/>
      <c r="N71" s="387"/>
      <c r="O71" s="387"/>
      <c r="P71" s="387"/>
      <c r="Q71" s="387"/>
      <c r="R71" s="220"/>
      <c r="S71" s="36"/>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74"/>
      <c r="BO71" s="74"/>
      <c r="BP71" s="74"/>
      <c r="BQ71" s="74"/>
      <c r="BR71" s="74"/>
      <c r="BS71" s="74"/>
      <c r="BT71" s="74"/>
      <c r="BU71" s="74"/>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c r="EO71" s="74"/>
      <c r="EP71" s="74"/>
      <c r="EQ71" s="74"/>
      <c r="ER71" s="74"/>
      <c r="ES71" s="74"/>
      <c r="ET71" s="74"/>
      <c r="EU71" s="74"/>
      <c r="EV71" s="74"/>
      <c r="EW71" s="74"/>
      <c r="EX71" s="74"/>
      <c r="EY71" s="74"/>
      <c r="EZ71" s="74"/>
      <c r="FA71" s="74"/>
      <c r="FB71" s="74"/>
      <c r="FC71" s="74"/>
      <c r="FD71" s="74"/>
      <c r="FE71" s="74"/>
      <c r="FF71" s="74"/>
      <c r="FG71" s="74"/>
      <c r="FH71" s="74"/>
      <c r="FI71" s="74"/>
      <c r="FJ71" s="74"/>
      <c r="FK71" s="74"/>
      <c r="FL71" s="74"/>
      <c r="FM71" s="74"/>
      <c r="FN71" s="74"/>
      <c r="FO71" s="74"/>
      <c r="FP71" s="74"/>
      <c r="FQ71" s="74"/>
      <c r="FR71" s="74"/>
      <c r="FS71" s="74"/>
      <c r="FT71" s="74"/>
      <c r="FU71" s="74"/>
      <c r="FV71" s="74"/>
      <c r="FW71" s="74"/>
      <c r="FX71" s="74"/>
      <c r="FY71" s="74"/>
      <c r="FZ71" s="74"/>
      <c r="GA71" s="74"/>
      <c r="GB71" s="74"/>
      <c r="GC71" s="74"/>
      <c r="GD71" s="74"/>
      <c r="GE71" s="74"/>
      <c r="GF71" s="74"/>
      <c r="GG71" s="74"/>
      <c r="GH71" s="74"/>
      <c r="GI71" s="74"/>
      <c r="GJ71" s="74"/>
      <c r="GK71" s="74"/>
      <c r="GL71" s="74"/>
      <c r="GM71" s="74"/>
      <c r="GN71" s="74"/>
      <c r="GO71" s="74"/>
      <c r="GP71" s="74"/>
      <c r="GQ71" s="74"/>
      <c r="GR71" s="74"/>
      <c r="GS71" s="74"/>
      <c r="GT71" s="74"/>
      <c r="GU71" s="74"/>
      <c r="GV71" s="74"/>
      <c r="GW71" s="74"/>
      <c r="GX71" s="74"/>
      <c r="GY71" s="74"/>
      <c r="GZ71" s="74"/>
      <c r="HA71" s="74"/>
      <c r="HB71" s="74"/>
      <c r="HC71" s="74"/>
    </row>
    <row r="72" spans="1:211" customFormat="1" ht="19.95" customHeight="1" x14ac:dyDescent="0.3">
      <c r="A72" s="36"/>
      <c r="B72" s="73"/>
      <c r="C72" s="219"/>
      <c r="D72" s="218"/>
      <c r="E72" s="832" t="s">
        <v>1814</v>
      </c>
      <c r="F72" s="832"/>
      <c r="G72" s="832"/>
      <c r="H72" s="832"/>
      <c r="I72" s="832"/>
      <c r="J72" s="832"/>
      <c r="K72" s="832"/>
      <c r="L72" s="832"/>
      <c r="M72" s="832"/>
      <c r="N72" s="832"/>
      <c r="O72" s="832"/>
      <c r="P72" s="832"/>
      <c r="Q72" s="248"/>
      <c r="R72" s="75"/>
      <c r="S72" s="36"/>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c r="EO72" s="74"/>
      <c r="EP72" s="74"/>
      <c r="EQ72" s="74"/>
      <c r="ER72" s="74"/>
      <c r="ES72" s="74"/>
      <c r="ET72" s="74"/>
      <c r="EU72" s="74"/>
      <c r="EV72" s="74"/>
      <c r="EW72" s="74"/>
      <c r="EX72" s="74"/>
      <c r="EY72" s="74"/>
      <c r="EZ72" s="74"/>
      <c r="FA72" s="74"/>
      <c r="FB72" s="74"/>
      <c r="FC72" s="74"/>
      <c r="FD72" s="74"/>
      <c r="FE72" s="74"/>
      <c r="FF72" s="74"/>
      <c r="FG72" s="74"/>
      <c r="FH72" s="74"/>
      <c r="FI72" s="74"/>
      <c r="FJ72" s="74"/>
      <c r="FK72" s="74"/>
      <c r="FL72" s="74"/>
      <c r="FM72" s="74"/>
      <c r="FN72" s="74"/>
      <c r="FO72" s="74"/>
      <c r="FP72" s="74"/>
      <c r="FQ72" s="74"/>
      <c r="FR72" s="74"/>
      <c r="FS72" s="74"/>
      <c r="FT72" s="74"/>
      <c r="FU72" s="74"/>
      <c r="FV72" s="74"/>
      <c r="FW72" s="74"/>
      <c r="FX72" s="74"/>
      <c r="FY72" s="74"/>
      <c r="FZ72" s="74"/>
      <c r="GA72" s="74"/>
      <c r="GB72" s="74"/>
      <c r="GC72" s="74"/>
      <c r="GD72" s="74"/>
      <c r="GE72" s="74"/>
      <c r="GF72" s="74"/>
      <c r="GG72" s="74"/>
      <c r="GH72" s="74"/>
      <c r="GI72" s="74"/>
      <c r="GJ72" s="74"/>
      <c r="GK72" s="74"/>
      <c r="GL72" s="74"/>
      <c r="GM72" s="74"/>
      <c r="GN72" s="74"/>
      <c r="GO72" s="74"/>
      <c r="GP72" s="74"/>
      <c r="GQ72" s="74"/>
      <c r="GR72" s="74"/>
      <c r="GS72" s="74"/>
      <c r="GT72" s="74"/>
      <c r="GU72" s="74"/>
      <c r="GV72" s="74"/>
      <c r="GW72" s="74"/>
      <c r="GX72" s="74"/>
      <c r="GY72" s="74"/>
      <c r="GZ72" s="74"/>
      <c r="HA72" s="74"/>
      <c r="HB72" s="74"/>
      <c r="HC72" s="74"/>
    </row>
    <row r="73" spans="1:211" customFormat="1" ht="10.199999999999999" customHeight="1" x14ac:dyDescent="0.3">
      <c r="A73" s="36"/>
      <c r="B73" s="73"/>
      <c r="C73" s="219"/>
      <c r="D73" s="218"/>
      <c r="E73" s="248"/>
      <c r="F73" s="248"/>
      <c r="G73" s="248"/>
      <c r="H73" s="248"/>
      <c r="I73" s="248"/>
      <c r="J73" s="248"/>
      <c r="K73" s="248"/>
      <c r="L73" s="248"/>
      <c r="M73" s="248"/>
      <c r="N73" s="248"/>
      <c r="O73" s="248"/>
      <c r="P73" s="248"/>
      <c r="Q73" s="248"/>
      <c r="R73" s="75"/>
      <c r="S73" s="36"/>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c r="EO73" s="74"/>
      <c r="EP73" s="74"/>
      <c r="EQ73" s="74"/>
      <c r="ER73" s="74"/>
      <c r="ES73" s="74"/>
      <c r="ET73" s="74"/>
      <c r="EU73" s="74"/>
      <c r="EV73" s="74"/>
      <c r="EW73" s="74"/>
      <c r="EX73" s="74"/>
      <c r="EY73" s="74"/>
      <c r="EZ73" s="74"/>
      <c r="FA73" s="74"/>
      <c r="FB73" s="74"/>
      <c r="FC73" s="74"/>
      <c r="FD73" s="74"/>
      <c r="FE73" s="74"/>
      <c r="FF73" s="74"/>
      <c r="FG73" s="74"/>
      <c r="FH73" s="74"/>
      <c r="FI73" s="74"/>
      <c r="FJ73" s="74"/>
      <c r="FK73" s="74"/>
      <c r="FL73" s="74"/>
      <c r="FM73" s="74"/>
      <c r="FN73" s="74"/>
      <c r="FO73" s="74"/>
      <c r="FP73" s="74"/>
      <c r="FQ73" s="74"/>
      <c r="FR73" s="74"/>
      <c r="FS73" s="74"/>
      <c r="FT73" s="74"/>
      <c r="FU73" s="74"/>
      <c r="FV73" s="74"/>
      <c r="FW73" s="74"/>
      <c r="FX73" s="74"/>
      <c r="FY73" s="74"/>
      <c r="FZ73" s="74"/>
      <c r="GA73" s="74"/>
      <c r="GB73" s="74"/>
      <c r="GC73" s="74"/>
      <c r="GD73" s="74"/>
      <c r="GE73" s="74"/>
      <c r="GF73" s="74"/>
      <c r="GG73" s="74"/>
      <c r="GH73" s="74"/>
      <c r="GI73" s="74"/>
      <c r="GJ73" s="74"/>
      <c r="GK73" s="74"/>
      <c r="GL73" s="74"/>
      <c r="GM73" s="74"/>
      <c r="GN73" s="74"/>
      <c r="GO73" s="74"/>
      <c r="GP73" s="74"/>
      <c r="GQ73" s="74"/>
      <c r="GR73" s="74"/>
      <c r="GS73" s="74"/>
      <c r="GT73" s="74"/>
      <c r="GU73" s="74"/>
      <c r="GV73" s="74"/>
      <c r="GW73" s="74"/>
      <c r="GX73" s="74"/>
      <c r="GY73" s="74"/>
      <c r="GZ73" s="74"/>
      <c r="HA73" s="74"/>
      <c r="HB73" s="74"/>
      <c r="HC73" s="74"/>
    </row>
    <row r="74" spans="1:211" customFormat="1" ht="19.95" customHeight="1" x14ac:dyDescent="0.3">
      <c r="A74" s="36"/>
      <c r="B74" s="73"/>
      <c r="C74" s="219"/>
      <c r="D74" s="218"/>
      <c r="E74" s="887" t="s">
        <v>1815</v>
      </c>
      <c r="F74" s="887"/>
      <c r="G74" s="887"/>
      <c r="H74" s="887"/>
      <c r="I74" s="887"/>
      <c r="J74" s="887"/>
      <c r="K74" s="887"/>
      <c r="L74" s="887"/>
      <c r="M74" s="887"/>
      <c r="N74" s="887"/>
      <c r="O74" s="887"/>
      <c r="P74" s="248"/>
      <c r="Q74" s="248"/>
      <c r="R74" s="75"/>
      <c r="S74" s="36"/>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c r="DA74" s="74"/>
      <c r="DB74" s="74"/>
      <c r="DC74" s="74"/>
      <c r="DD74" s="74"/>
      <c r="DE74" s="74"/>
      <c r="DF74" s="74"/>
      <c r="DG74" s="74"/>
      <c r="DH74" s="74"/>
      <c r="DI74" s="74"/>
      <c r="DJ74" s="74"/>
      <c r="DK74" s="74"/>
      <c r="DL74" s="74"/>
      <c r="DM74" s="74"/>
      <c r="DN74" s="74"/>
      <c r="DO74" s="74"/>
      <c r="DP74" s="74"/>
      <c r="DQ74" s="74"/>
      <c r="DR74" s="74"/>
      <c r="DS74" s="74"/>
      <c r="DT74" s="74"/>
      <c r="DU74" s="74"/>
      <c r="DV74" s="74"/>
      <c r="DW74" s="74"/>
      <c r="DX74" s="74"/>
      <c r="DY74" s="74"/>
      <c r="DZ74" s="74"/>
      <c r="EA74" s="74"/>
      <c r="EB74" s="74"/>
      <c r="EC74" s="74"/>
      <c r="ED74" s="74"/>
      <c r="EE74" s="74"/>
      <c r="EF74" s="74"/>
      <c r="EG74" s="74"/>
      <c r="EH74" s="74"/>
      <c r="EI74" s="74"/>
      <c r="EJ74" s="74"/>
      <c r="EK74" s="74"/>
      <c r="EL74" s="74"/>
      <c r="EM74" s="74"/>
      <c r="EN74" s="74"/>
      <c r="EO74" s="74"/>
      <c r="EP74" s="74"/>
      <c r="EQ74" s="74"/>
      <c r="ER74" s="74"/>
      <c r="ES74" s="74"/>
      <c r="ET74" s="74"/>
      <c r="EU74" s="74"/>
      <c r="EV74" s="74"/>
      <c r="EW74" s="74"/>
      <c r="EX74" s="74"/>
      <c r="EY74" s="74"/>
      <c r="EZ74" s="74"/>
      <c r="FA74" s="74"/>
      <c r="FB74" s="74"/>
      <c r="FC74" s="74"/>
      <c r="FD74" s="74"/>
      <c r="FE74" s="74"/>
      <c r="FF74" s="74"/>
      <c r="FG74" s="74"/>
      <c r="FH74" s="74"/>
      <c r="FI74" s="74"/>
      <c r="FJ74" s="74"/>
      <c r="FK74" s="74"/>
      <c r="FL74" s="74"/>
      <c r="FM74" s="74"/>
      <c r="FN74" s="74"/>
      <c r="FO74" s="74"/>
      <c r="FP74" s="74"/>
      <c r="FQ74" s="74"/>
      <c r="FR74" s="74"/>
      <c r="FS74" s="74"/>
      <c r="FT74" s="74"/>
      <c r="FU74" s="74"/>
      <c r="FV74" s="74"/>
      <c r="FW74" s="74"/>
      <c r="FX74" s="74"/>
      <c r="FY74" s="74"/>
      <c r="FZ74" s="74"/>
      <c r="GA74" s="74"/>
      <c r="GB74" s="74"/>
      <c r="GC74" s="74"/>
      <c r="GD74" s="74"/>
      <c r="GE74" s="74"/>
      <c r="GF74" s="74"/>
      <c r="GG74" s="74"/>
      <c r="GH74" s="74"/>
      <c r="GI74" s="74"/>
      <c r="GJ74" s="74"/>
      <c r="GK74" s="74"/>
      <c r="GL74" s="74"/>
      <c r="GM74" s="74"/>
      <c r="GN74" s="74"/>
      <c r="GO74" s="74"/>
      <c r="GP74" s="74"/>
      <c r="GQ74" s="74"/>
      <c r="GR74" s="74"/>
      <c r="GS74" s="74"/>
      <c r="GT74" s="74"/>
      <c r="GU74" s="74"/>
      <c r="GV74" s="74"/>
      <c r="GW74" s="74"/>
      <c r="GX74" s="74"/>
      <c r="GY74" s="74"/>
      <c r="GZ74" s="74"/>
      <c r="HA74" s="74"/>
      <c r="HB74" s="74"/>
      <c r="HC74" s="74"/>
    </row>
    <row r="75" spans="1:211" customFormat="1" ht="10.199999999999999" customHeight="1" thickBot="1" x14ac:dyDescent="0.35">
      <c r="A75" s="36"/>
      <c r="B75" s="73"/>
      <c r="C75" s="219"/>
      <c r="D75" s="218"/>
      <c r="E75" s="218"/>
      <c r="F75" s="218"/>
      <c r="G75" s="218"/>
      <c r="H75" s="202"/>
      <c r="I75" s="218"/>
      <c r="J75" s="74"/>
      <c r="K75" s="74"/>
      <c r="L75" s="74"/>
      <c r="M75" s="74"/>
      <c r="N75" s="74"/>
      <c r="O75" s="218"/>
      <c r="P75" s="74"/>
      <c r="Q75" s="74"/>
      <c r="R75" s="75"/>
      <c r="S75" s="36"/>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c r="CL75" s="74"/>
      <c r="CM75" s="74"/>
      <c r="CN75" s="74"/>
      <c r="CO75" s="74"/>
      <c r="CP75" s="74"/>
      <c r="CQ75" s="74"/>
      <c r="CR75" s="74"/>
      <c r="CS75" s="74"/>
      <c r="CT75" s="74"/>
      <c r="CU75" s="74"/>
      <c r="CV75" s="74"/>
      <c r="CW75" s="74"/>
      <c r="CX75" s="74"/>
      <c r="CY75" s="74"/>
      <c r="CZ75" s="74"/>
      <c r="DA75" s="74"/>
      <c r="DB75" s="74"/>
      <c r="DC75" s="74"/>
      <c r="DD75" s="74"/>
      <c r="DE75" s="74"/>
      <c r="DF75" s="74"/>
      <c r="DG75" s="74"/>
      <c r="DH75" s="74"/>
      <c r="DI75" s="74"/>
      <c r="DJ75" s="74"/>
      <c r="DK75" s="74"/>
      <c r="DL75" s="74"/>
      <c r="DM75" s="74"/>
      <c r="DN75" s="74"/>
      <c r="DO75" s="74"/>
      <c r="DP75" s="74"/>
      <c r="DQ75" s="74"/>
      <c r="DR75" s="74"/>
      <c r="DS75" s="74"/>
      <c r="DT75" s="74"/>
      <c r="DU75" s="74"/>
      <c r="DV75" s="74"/>
      <c r="DW75" s="74"/>
      <c r="DX75" s="74"/>
      <c r="DY75" s="74"/>
      <c r="DZ75" s="74"/>
      <c r="EA75" s="74"/>
      <c r="EB75" s="74"/>
      <c r="EC75" s="74"/>
      <c r="ED75" s="74"/>
      <c r="EE75" s="74"/>
      <c r="EF75" s="74"/>
      <c r="EG75" s="74"/>
      <c r="EH75" s="74"/>
      <c r="EI75" s="74"/>
      <c r="EJ75" s="74"/>
      <c r="EK75" s="74"/>
      <c r="EL75" s="74"/>
      <c r="EM75" s="74"/>
      <c r="EN75" s="74"/>
      <c r="EO75" s="74"/>
      <c r="EP75" s="74"/>
      <c r="EQ75" s="74"/>
      <c r="ER75" s="74"/>
      <c r="ES75" s="74"/>
      <c r="ET75" s="74"/>
      <c r="EU75" s="74"/>
      <c r="EV75" s="74"/>
      <c r="EW75" s="74"/>
      <c r="EX75" s="74"/>
      <c r="EY75" s="74"/>
      <c r="EZ75" s="74"/>
      <c r="FA75" s="74"/>
      <c r="FB75" s="74"/>
      <c r="FC75" s="74"/>
      <c r="FD75" s="74"/>
      <c r="FE75" s="74"/>
      <c r="FF75" s="74"/>
      <c r="FG75" s="74"/>
      <c r="FH75" s="74"/>
      <c r="FI75" s="74"/>
      <c r="FJ75" s="74"/>
      <c r="FK75" s="74"/>
      <c r="FL75" s="74"/>
      <c r="FM75" s="74"/>
      <c r="FN75" s="74"/>
      <c r="FO75" s="74"/>
      <c r="FP75" s="74"/>
      <c r="FQ75" s="74"/>
      <c r="FR75" s="74"/>
      <c r="FS75" s="74"/>
      <c r="FT75" s="74"/>
      <c r="FU75" s="74"/>
      <c r="FV75" s="74"/>
      <c r="FW75" s="74"/>
      <c r="FX75" s="74"/>
      <c r="FY75" s="74"/>
      <c r="FZ75" s="74"/>
      <c r="GA75" s="74"/>
      <c r="GB75" s="74"/>
      <c r="GC75" s="74"/>
      <c r="GD75" s="74"/>
      <c r="GE75" s="74"/>
      <c r="GF75" s="74"/>
      <c r="GG75" s="74"/>
      <c r="GH75" s="74"/>
      <c r="GI75" s="74"/>
      <c r="GJ75" s="74"/>
      <c r="GK75" s="74"/>
      <c r="GL75" s="74"/>
      <c r="GM75" s="74"/>
      <c r="GN75" s="74"/>
      <c r="GO75" s="74"/>
      <c r="GP75" s="74"/>
      <c r="GQ75" s="74"/>
      <c r="GR75" s="74"/>
      <c r="GS75" s="74"/>
      <c r="GT75" s="74"/>
      <c r="GU75" s="74"/>
      <c r="GV75" s="74"/>
      <c r="GW75" s="74"/>
      <c r="GX75" s="74"/>
      <c r="GY75" s="74"/>
      <c r="GZ75" s="74"/>
      <c r="HA75" s="74"/>
      <c r="HB75" s="74"/>
      <c r="HC75" s="74"/>
    </row>
    <row r="76" spans="1:211" customFormat="1" ht="19.95" customHeight="1" thickBot="1" x14ac:dyDescent="0.35">
      <c r="A76" s="36"/>
      <c r="B76" s="73"/>
      <c r="C76" s="219"/>
      <c r="D76" s="218"/>
      <c r="E76" s="218"/>
      <c r="F76" s="888" t="s">
        <v>205</v>
      </c>
      <c r="G76" s="889"/>
      <c r="H76" s="890" t="s">
        <v>162</v>
      </c>
      <c r="I76" s="891"/>
      <c r="J76" s="892"/>
      <c r="K76" s="74"/>
      <c r="L76" s="74"/>
      <c r="M76" s="888" t="s">
        <v>205</v>
      </c>
      <c r="N76" s="893"/>
      <c r="O76" s="891" t="s">
        <v>162</v>
      </c>
      <c r="P76" s="894"/>
      <c r="Q76" s="895"/>
      <c r="R76" s="75"/>
      <c r="S76" s="36"/>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c r="CL76" s="74"/>
      <c r="CM76" s="74"/>
      <c r="CN76" s="74"/>
      <c r="CO76" s="74"/>
      <c r="CP76" s="74"/>
      <c r="CQ76" s="74"/>
      <c r="CR76" s="74"/>
      <c r="CS76" s="74"/>
      <c r="CT76" s="74"/>
      <c r="CU76" s="74"/>
      <c r="CV76" s="74"/>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4"/>
      <c r="EK76" s="74"/>
      <c r="EL76" s="74"/>
      <c r="EM76" s="74"/>
      <c r="EN76" s="74"/>
      <c r="EO76" s="74"/>
      <c r="EP76" s="74"/>
      <c r="EQ76" s="74"/>
      <c r="ER76" s="74"/>
      <c r="ES76" s="74"/>
      <c r="ET76" s="74"/>
      <c r="EU76" s="74"/>
      <c r="EV76" s="74"/>
      <c r="EW76" s="74"/>
      <c r="EX76" s="74"/>
      <c r="EY76" s="74"/>
      <c r="EZ76" s="74"/>
      <c r="FA76" s="74"/>
      <c r="FB76" s="74"/>
      <c r="FC76" s="74"/>
      <c r="FD76" s="74"/>
      <c r="FE76" s="74"/>
      <c r="FF76" s="74"/>
      <c r="FG76" s="74"/>
      <c r="FH76" s="74"/>
      <c r="FI76" s="74"/>
      <c r="FJ76" s="74"/>
      <c r="FK76" s="74"/>
      <c r="FL76" s="74"/>
      <c r="FM76" s="74"/>
      <c r="FN76" s="74"/>
      <c r="FO76" s="74"/>
      <c r="FP76" s="74"/>
      <c r="FQ76" s="74"/>
      <c r="FR76" s="74"/>
      <c r="FS76" s="74"/>
      <c r="FT76" s="74"/>
      <c r="FU76" s="74"/>
      <c r="FV76" s="74"/>
      <c r="FW76" s="74"/>
      <c r="FX76" s="74"/>
      <c r="FY76" s="74"/>
      <c r="FZ76" s="74"/>
      <c r="GA76" s="74"/>
      <c r="GB76" s="74"/>
      <c r="GC76" s="74"/>
      <c r="GD76" s="74"/>
      <c r="GE76" s="74"/>
      <c r="GF76" s="74"/>
      <c r="GG76" s="74"/>
      <c r="GH76" s="74"/>
      <c r="GI76" s="74"/>
      <c r="GJ76" s="74"/>
      <c r="GK76" s="74"/>
      <c r="GL76" s="74"/>
      <c r="GM76" s="74"/>
      <c r="GN76" s="74"/>
      <c r="GO76" s="74"/>
      <c r="GP76" s="74"/>
      <c r="GQ76" s="74"/>
      <c r="GR76" s="74"/>
      <c r="GS76" s="74"/>
      <c r="GT76" s="74"/>
      <c r="GU76" s="74"/>
      <c r="GV76" s="74"/>
      <c r="GW76" s="74"/>
      <c r="GX76" s="74"/>
      <c r="GY76" s="74"/>
      <c r="GZ76" s="74"/>
      <c r="HA76" s="74"/>
      <c r="HB76" s="74"/>
      <c r="HC76" s="74"/>
    </row>
    <row r="77" spans="1:211" customFormat="1" ht="19.95" customHeight="1" x14ac:dyDescent="0.3">
      <c r="A77" s="36"/>
      <c r="B77" s="73"/>
      <c r="C77" s="219"/>
      <c r="D77" s="218"/>
      <c r="E77" s="868" t="s">
        <v>268</v>
      </c>
      <c r="F77" s="829" t="s">
        <v>1816</v>
      </c>
      <c r="G77" s="829"/>
      <c r="H77" s="810" t="s">
        <v>301</v>
      </c>
      <c r="I77" s="811"/>
      <c r="J77" s="812"/>
      <c r="K77" s="74"/>
      <c r="L77" s="868" t="s">
        <v>269</v>
      </c>
      <c r="M77" s="905" t="s">
        <v>254</v>
      </c>
      <c r="N77" s="906"/>
      <c r="O77" s="903" t="s">
        <v>452</v>
      </c>
      <c r="P77" s="866"/>
      <c r="Q77" s="904"/>
      <c r="R77" s="75"/>
      <c r="S77" s="36"/>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c r="CL77" s="74"/>
      <c r="CM77" s="74"/>
      <c r="CN77" s="74"/>
      <c r="CO77" s="74"/>
      <c r="CP77" s="74"/>
      <c r="CQ77" s="74"/>
      <c r="CR77" s="74"/>
      <c r="CS77" s="74"/>
      <c r="CT77" s="74"/>
      <c r="CU77" s="74"/>
      <c r="CV77" s="74"/>
      <c r="CW77" s="74"/>
      <c r="CX77" s="74"/>
      <c r="CY77" s="74"/>
      <c r="CZ77" s="74"/>
      <c r="DA77" s="74"/>
      <c r="DB77" s="74"/>
      <c r="DC77" s="74"/>
      <c r="DD77" s="74"/>
      <c r="DE77" s="74"/>
      <c r="DF77" s="74"/>
      <c r="DG77" s="74"/>
      <c r="DH77" s="74"/>
      <c r="DI77" s="74"/>
      <c r="DJ77" s="74"/>
      <c r="DK77" s="74"/>
      <c r="DL77" s="74"/>
      <c r="DM77" s="74"/>
      <c r="DN77" s="74"/>
      <c r="DO77" s="74"/>
      <c r="DP77" s="74"/>
      <c r="DQ77" s="74"/>
      <c r="DR77" s="74"/>
      <c r="DS77" s="74"/>
      <c r="DT77" s="74"/>
      <c r="DU77" s="74"/>
      <c r="DV77" s="74"/>
      <c r="DW77" s="74"/>
      <c r="DX77" s="74"/>
      <c r="DY77" s="74"/>
      <c r="DZ77" s="74"/>
      <c r="EA77" s="74"/>
      <c r="EB77" s="74"/>
      <c r="EC77" s="74"/>
      <c r="ED77" s="74"/>
      <c r="EE77" s="74"/>
      <c r="EF77" s="74"/>
      <c r="EG77" s="74"/>
      <c r="EH77" s="74"/>
      <c r="EI77" s="74"/>
      <c r="EJ77" s="74"/>
      <c r="EK77" s="74"/>
      <c r="EL77" s="74"/>
      <c r="EM77" s="74"/>
      <c r="EN77" s="74"/>
      <c r="EO77" s="74"/>
      <c r="EP77" s="74"/>
      <c r="EQ77" s="74"/>
      <c r="ER77" s="74"/>
      <c r="ES77" s="74"/>
      <c r="ET77" s="74"/>
      <c r="EU77" s="74"/>
      <c r="EV77" s="74"/>
      <c r="EW77" s="74"/>
      <c r="EX77" s="74"/>
      <c r="EY77" s="74"/>
      <c r="EZ77" s="74"/>
      <c r="FA77" s="74"/>
      <c r="FB77" s="74"/>
      <c r="FC77" s="74"/>
      <c r="FD77" s="74"/>
      <c r="FE77" s="74"/>
      <c r="FF77" s="74"/>
      <c r="FG77" s="74"/>
      <c r="FH77" s="74"/>
      <c r="FI77" s="74"/>
      <c r="FJ77" s="74"/>
      <c r="FK77" s="74"/>
      <c r="FL77" s="74"/>
      <c r="FM77" s="74"/>
      <c r="FN77" s="74"/>
      <c r="FO77" s="74"/>
      <c r="FP77" s="74"/>
      <c r="FQ77" s="74"/>
      <c r="FR77" s="74"/>
      <c r="FS77" s="74"/>
      <c r="FT77" s="74"/>
      <c r="FU77" s="74"/>
      <c r="FV77" s="74"/>
      <c r="FW77" s="74"/>
      <c r="FX77" s="74"/>
      <c r="FY77" s="74"/>
      <c r="FZ77" s="74"/>
      <c r="GA77" s="74"/>
      <c r="GB77" s="74"/>
      <c r="GC77" s="74"/>
      <c r="GD77" s="74"/>
      <c r="GE77" s="74"/>
      <c r="GF77" s="74"/>
      <c r="GG77" s="74"/>
      <c r="GH77" s="74"/>
      <c r="GI77" s="74"/>
      <c r="GJ77" s="74"/>
      <c r="GK77" s="74"/>
      <c r="GL77" s="74"/>
      <c r="GM77" s="74"/>
      <c r="GN77" s="74"/>
      <c r="GO77" s="74"/>
      <c r="GP77" s="74"/>
      <c r="GQ77" s="74"/>
      <c r="GR77" s="74"/>
      <c r="GS77" s="74"/>
      <c r="GT77" s="74"/>
      <c r="GU77" s="74"/>
      <c r="GV77" s="74"/>
      <c r="GW77" s="74"/>
      <c r="GX77" s="74"/>
      <c r="GY77" s="74"/>
      <c r="GZ77" s="74"/>
      <c r="HA77" s="74"/>
      <c r="HB77" s="74"/>
      <c r="HC77" s="74"/>
    </row>
    <row r="78" spans="1:211" customFormat="1" ht="19.95" customHeight="1" x14ac:dyDescent="0.3">
      <c r="A78" s="36"/>
      <c r="B78" s="73"/>
      <c r="C78" s="219"/>
      <c r="D78" s="218"/>
      <c r="E78" s="869"/>
      <c r="F78" s="834"/>
      <c r="G78" s="834"/>
      <c r="H78" s="827" t="s">
        <v>310</v>
      </c>
      <c r="I78" s="820"/>
      <c r="J78" s="828"/>
      <c r="K78" s="74"/>
      <c r="L78" s="869"/>
      <c r="M78" s="905"/>
      <c r="N78" s="906"/>
      <c r="O78" s="819" t="s">
        <v>459</v>
      </c>
      <c r="P78" s="820"/>
      <c r="Q78" s="821"/>
      <c r="R78" s="75"/>
      <c r="S78" s="36"/>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c r="CL78" s="74"/>
      <c r="CM78" s="74"/>
      <c r="CN78" s="74"/>
      <c r="CO78" s="74"/>
      <c r="CP78" s="74"/>
      <c r="CQ78" s="74"/>
      <c r="CR78" s="74"/>
      <c r="CS78" s="74"/>
      <c r="CT78" s="74"/>
      <c r="CU78" s="74"/>
      <c r="CV78" s="74"/>
      <c r="CW78" s="74"/>
      <c r="CX78" s="74"/>
      <c r="CY78" s="74"/>
      <c r="CZ78" s="74"/>
      <c r="DA78" s="74"/>
      <c r="DB78" s="74"/>
      <c r="DC78" s="74"/>
      <c r="DD78" s="74"/>
      <c r="DE78" s="74"/>
      <c r="DF78" s="74"/>
      <c r="DG78" s="74"/>
      <c r="DH78" s="74"/>
      <c r="DI78" s="74"/>
      <c r="DJ78" s="74"/>
      <c r="DK78" s="74"/>
      <c r="DL78" s="74"/>
      <c r="DM78" s="74"/>
      <c r="DN78" s="74"/>
      <c r="DO78" s="74"/>
      <c r="DP78" s="74"/>
      <c r="DQ78" s="74"/>
      <c r="DR78" s="74"/>
      <c r="DS78" s="74"/>
      <c r="DT78" s="74"/>
      <c r="DU78" s="74"/>
      <c r="DV78" s="74"/>
      <c r="DW78" s="74"/>
      <c r="DX78" s="74"/>
      <c r="DY78" s="74"/>
      <c r="DZ78" s="74"/>
      <c r="EA78" s="74"/>
      <c r="EB78" s="74"/>
      <c r="EC78" s="74"/>
      <c r="ED78" s="74"/>
      <c r="EE78" s="74"/>
      <c r="EF78" s="74"/>
      <c r="EG78" s="74"/>
      <c r="EH78" s="74"/>
      <c r="EI78" s="74"/>
      <c r="EJ78" s="74"/>
      <c r="EK78" s="74"/>
      <c r="EL78" s="74"/>
      <c r="EM78" s="74"/>
      <c r="EN78" s="74"/>
      <c r="EO78" s="74"/>
      <c r="EP78" s="74"/>
      <c r="EQ78" s="74"/>
      <c r="ER78" s="74"/>
      <c r="ES78" s="74"/>
      <c r="ET78" s="74"/>
      <c r="EU78" s="74"/>
      <c r="EV78" s="74"/>
      <c r="EW78" s="74"/>
      <c r="EX78" s="74"/>
      <c r="EY78" s="74"/>
      <c r="EZ78" s="74"/>
      <c r="FA78" s="74"/>
      <c r="FB78" s="74"/>
      <c r="FC78" s="74"/>
      <c r="FD78" s="74"/>
      <c r="FE78" s="74"/>
      <c r="FF78" s="74"/>
      <c r="FG78" s="74"/>
      <c r="FH78" s="74"/>
      <c r="FI78" s="74"/>
      <c r="FJ78" s="74"/>
      <c r="FK78" s="74"/>
      <c r="FL78" s="74"/>
      <c r="FM78" s="74"/>
      <c r="FN78" s="74"/>
      <c r="FO78" s="74"/>
      <c r="FP78" s="74"/>
      <c r="FQ78" s="74"/>
      <c r="FR78" s="74"/>
      <c r="FS78" s="74"/>
      <c r="FT78" s="74"/>
      <c r="FU78" s="74"/>
      <c r="FV78" s="74"/>
      <c r="FW78" s="74"/>
      <c r="FX78" s="74"/>
      <c r="FY78" s="74"/>
      <c r="FZ78" s="74"/>
      <c r="GA78" s="74"/>
      <c r="GB78" s="74"/>
      <c r="GC78" s="74"/>
      <c r="GD78" s="74"/>
      <c r="GE78" s="74"/>
      <c r="GF78" s="74"/>
      <c r="GG78" s="74"/>
      <c r="GH78" s="74"/>
      <c r="GI78" s="74"/>
      <c r="GJ78" s="74"/>
      <c r="GK78" s="74"/>
      <c r="GL78" s="74"/>
      <c r="GM78" s="74"/>
      <c r="GN78" s="74"/>
      <c r="GO78" s="74"/>
      <c r="GP78" s="74"/>
      <c r="GQ78" s="74"/>
      <c r="GR78" s="74"/>
      <c r="GS78" s="74"/>
      <c r="GT78" s="74"/>
      <c r="GU78" s="74"/>
      <c r="GV78" s="74"/>
      <c r="GW78" s="74"/>
      <c r="GX78" s="74"/>
      <c r="GY78" s="74"/>
      <c r="GZ78" s="74"/>
      <c r="HA78" s="74"/>
      <c r="HB78" s="74"/>
      <c r="HC78" s="74"/>
    </row>
    <row r="79" spans="1:211" customFormat="1" ht="19.95" customHeight="1" thickBot="1" x14ac:dyDescent="0.35">
      <c r="A79" s="36"/>
      <c r="B79" s="73"/>
      <c r="C79" s="219"/>
      <c r="D79" s="218"/>
      <c r="E79" s="869"/>
      <c r="F79" s="830"/>
      <c r="G79" s="830"/>
      <c r="H79" s="816" t="s">
        <v>319</v>
      </c>
      <c r="I79" s="817"/>
      <c r="J79" s="818"/>
      <c r="K79" s="74"/>
      <c r="L79" s="869"/>
      <c r="M79" s="905"/>
      <c r="N79" s="906"/>
      <c r="O79" s="819" t="s">
        <v>466</v>
      </c>
      <c r="P79" s="820"/>
      <c r="Q79" s="821"/>
      <c r="R79" s="75"/>
      <c r="S79" s="36"/>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c r="CL79" s="74"/>
      <c r="CM79" s="74"/>
      <c r="CN79" s="74"/>
      <c r="CO79" s="74"/>
      <c r="CP79" s="74"/>
      <c r="CQ79" s="74"/>
      <c r="CR79" s="74"/>
      <c r="CS79" s="74"/>
      <c r="CT79" s="74"/>
      <c r="CU79" s="74"/>
      <c r="CV79" s="74"/>
      <c r="CW79" s="74"/>
      <c r="CX79" s="74"/>
      <c r="CY79" s="74"/>
      <c r="CZ79" s="74"/>
      <c r="DA79" s="74"/>
      <c r="DB79" s="74"/>
      <c r="DC79" s="74"/>
      <c r="DD79" s="74"/>
      <c r="DE79" s="74"/>
      <c r="DF79" s="74"/>
      <c r="DG79" s="74"/>
      <c r="DH79" s="74"/>
      <c r="DI79" s="74"/>
      <c r="DJ79" s="74"/>
      <c r="DK79" s="74"/>
      <c r="DL79" s="74"/>
      <c r="DM79" s="74"/>
      <c r="DN79" s="74"/>
      <c r="DO79" s="74"/>
      <c r="DP79" s="74"/>
      <c r="DQ79" s="74"/>
      <c r="DR79" s="74"/>
      <c r="DS79" s="74"/>
      <c r="DT79" s="74"/>
      <c r="DU79" s="74"/>
      <c r="DV79" s="74"/>
      <c r="DW79" s="74"/>
      <c r="DX79" s="74"/>
      <c r="DY79" s="74"/>
      <c r="DZ79" s="74"/>
      <c r="EA79" s="74"/>
      <c r="EB79" s="74"/>
      <c r="EC79" s="74"/>
      <c r="ED79" s="74"/>
      <c r="EE79" s="74"/>
      <c r="EF79" s="74"/>
      <c r="EG79" s="74"/>
      <c r="EH79" s="74"/>
      <c r="EI79" s="74"/>
      <c r="EJ79" s="74"/>
      <c r="EK79" s="74"/>
      <c r="EL79" s="74"/>
      <c r="EM79" s="74"/>
      <c r="EN79" s="74"/>
      <c r="EO79" s="74"/>
      <c r="EP79" s="74"/>
      <c r="EQ79" s="74"/>
      <c r="ER79" s="74"/>
      <c r="ES79" s="74"/>
      <c r="ET79" s="74"/>
      <c r="EU79" s="74"/>
      <c r="EV79" s="74"/>
      <c r="EW79" s="74"/>
      <c r="EX79" s="74"/>
      <c r="EY79" s="74"/>
      <c r="EZ79" s="74"/>
      <c r="FA79" s="74"/>
      <c r="FB79" s="74"/>
      <c r="FC79" s="74"/>
      <c r="FD79" s="74"/>
      <c r="FE79" s="74"/>
      <c r="FF79" s="74"/>
      <c r="FG79" s="74"/>
      <c r="FH79" s="74"/>
      <c r="FI79" s="74"/>
      <c r="FJ79" s="74"/>
      <c r="FK79" s="74"/>
      <c r="FL79" s="74"/>
      <c r="FM79" s="74"/>
      <c r="FN79" s="74"/>
      <c r="FO79" s="74"/>
      <c r="FP79" s="74"/>
      <c r="FQ79" s="74"/>
      <c r="FR79" s="74"/>
      <c r="FS79" s="74"/>
      <c r="FT79" s="74"/>
      <c r="FU79" s="74"/>
      <c r="FV79" s="74"/>
      <c r="FW79" s="74"/>
      <c r="FX79" s="74"/>
      <c r="FY79" s="74"/>
      <c r="FZ79" s="74"/>
      <c r="GA79" s="74"/>
      <c r="GB79" s="74"/>
      <c r="GC79" s="74"/>
      <c r="GD79" s="74"/>
      <c r="GE79" s="74"/>
      <c r="GF79" s="74"/>
      <c r="GG79" s="74"/>
      <c r="GH79" s="74"/>
      <c r="GI79" s="74"/>
      <c r="GJ79" s="74"/>
      <c r="GK79" s="74"/>
      <c r="GL79" s="74"/>
      <c r="GM79" s="74"/>
      <c r="GN79" s="74"/>
      <c r="GO79" s="74"/>
      <c r="GP79" s="74"/>
      <c r="GQ79" s="74"/>
      <c r="GR79" s="74"/>
      <c r="GS79" s="74"/>
      <c r="GT79" s="74"/>
      <c r="GU79" s="74"/>
      <c r="GV79" s="74"/>
      <c r="GW79" s="74"/>
      <c r="GX79" s="74"/>
      <c r="GY79" s="74"/>
      <c r="GZ79" s="74"/>
      <c r="HA79" s="74"/>
      <c r="HB79" s="74"/>
      <c r="HC79" s="74"/>
    </row>
    <row r="80" spans="1:211" customFormat="1" ht="19.95" customHeight="1" thickBot="1" x14ac:dyDescent="0.35">
      <c r="A80" s="36"/>
      <c r="B80" s="73"/>
      <c r="C80" s="219"/>
      <c r="D80" s="218"/>
      <c r="E80" s="869"/>
      <c r="F80" s="909" t="s">
        <v>247</v>
      </c>
      <c r="G80" s="909" t="s">
        <v>247</v>
      </c>
      <c r="H80" s="911" t="s">
        <v>1817</v>
      </c>
      <c r="I80" s="878"/>
      <c r="J80" s="912"/>
      <c r="K80" s="74"/>
      <c r="L80" s="869"/>
      <c r="M80" s="907"/>
      <c r="N80" s="908"/>
      <c r="O80" s="873" t="s">
        <v>472</v>
      </c>
      <c r="P80" s="817"/>
      <c r="Q80" s="874"/>
      <c r="R80" s="75"/>
      <c r="S80" s="36"/>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c r="CL80" s="74"/>
      <c r="CM80" s="74"/>
      <c r="CN80" s="74"/>
      <c r="CO80" s="74"/>
      <c r="CP80" s="74"/>
      <c r="CQ80" s="74"/>
      <c r="CR80" s="74"/>
      <c r="CS80" s="74"/>
      <c r="CT80" s="74"/>
      <c r="CU80" s="74"/>
      <c r="CV80" s="74"/>
      <c r="CW80" s="74"/>
      <c r="CX80" s="74"/>
      <c r="CY80" s="74"/>
      <c r="CZ80" s="74"/>
      <c r="DA80" s="74"/>
      <c r="DB80" s="74"/>
      <c r="DC80" s="74"/>
      <c r="DD80" s="74"/>
      <c r="DE80" s="74"/>
      <c r="DF80" s="74"/>
      <c r="DG80" s="74"/>
      <c r="DH80" s="74"/>
      <c r="DI80" s="74"/>
      <c r="DJ80" s="74"/>
      <c r="DK80" s="74"/>
      <c r="DL80" s="74"/>
      <c r="DM80" s="74"/>
      <c r="DN80" s="74"/>
      <c r="DO80" s="74"/>
      <c r="DP80" s="74"/>
      <c r="DQ80" s="74"/>
      <c r="DR80" s="74"/>
      <c r="DS80" s="74"/>
      <c r="DT80" s="74"/>
      <c r="DU80" s="74"/>
      <c r="DV80" s="74"/>
      <c r="DW80" s="74"/>
      <c r="DX80" s="74"/>
      <c r="DY80" s="74"/>
      <c r="DZ80" s="74"/>
      <c r="EA80" s="74"/>
      <c r="EB80" s="74"/>
      <c r="EC80" s="74"/>
      <c r="ED80" s="74"/>
      <c r="EE80" s="74"/>
      <c r="EF80" s="74"/>
      <c r="EG80" s="74"/>
      <c r="EH80" s="74"/>
      <c r="EI80" s="74"/>
      <c r="EJ80" s="74"/>
      <c r="EK80" s="74"/>
      <c r="EL80" s="74"/>
      <c r="EM80" s="74"/>
      <c r="EN80" s="74"/>
      <c r="EO80" s="74"/>
      <c r="EP80" s="74"/>
      <c r="EQ80" s="74"/>
      <c r="ER80" s="74"/>
      <c r="ES80" s="74"/>
      <c r="ET80" s="74"/>
      <c r="EU80" s="74"/>
      <c r="EV80" s="74"/>
      <c r="EW80" s="74"/>
      <c r="EX80" s="74"/>
      <c r="EY80" s="74"/>
      <c r="EZ80" s="74"/>
      <c r="FA80" s="74"/>
      <c r="FB80" s="74"/>
      <c r="FC80" s="74"/>
      <c r="FD80" s="74"/>
      <c r="FE80" s="74"/>
      <c r="FF80" s="74"/>
      <c r="FG80" s="74"/>
      <c r="FH80" s="74"/>
      <c r="FI80" s="74"/>
      <c r="FJ80" s="74"/>
      <c r="FK80" s="74"/>
      <c r="FL80" s="74"/>
      <c r="FM80" s="74"/>
      <c r="FN80" s="74"/>
      <c r="FO80" s="74"/>
      <c r="FP80" s="74"/>
      <c r="FQ80" s="74"/>
      <c r="FR80" s="74"/>
      <c r="FS80" s="74"/>
      <c r="FT80" s="74"/>
      <c r="FU80" s="74"/>
      <c r="FV80" s="74"/>
      <c r="FW80" s="74"/>
      <c r="FX80" s="74"/>
      <c r="FY80" s="74"/>
      <c r="FZ80" s="74"/>
      <c r="GA80" s="74"/>
      <c r="GB80" s="74"/>
      <c r="GC80" s="74"/>
      <c r="GD80" s="74"/>
      <c r="GE80" s="74"/>
      <c r="GF80" s="74"/>
      <c r="GG80" s="74"/>
      <c r="GH80" s="74"/>
      <c r="GI80" s="74"/>
      <c r="GJ80" s="74"/>
      <c r="GK80" s="74"/>
      <c r="GL80" s="74"/>
      <c r="GM80" s="74"/>
      <c r="GN80" s="74"/>
      <c r="GO80" s="74"/>
      <c r="GP80" s="74"/>
      <c r="GQ80" s="74"/>
      <c r="GR80" s="74"/>
      <c r="GS80" s="74"/>
      <c r="GT80" s="74"/>
      <c r="GU80" s="74"/>
      <c r="GV80" s="74"/>
      <c r="GW80" s="74"/>
      <c r="GX80" s="74"/>
      <c r="GY80" s="74"/>
      <c r="GZ80" s="74"/>
      <c r="HA80" s="74"/>
      <c r="HB80" s="74"/>
      <c r="HC80" s="74"/>
    </row>
    <row r="81" spans="1:211" customFormat="1" ht="19.95" customHeight="1" thickBot="1" x14ac:dyDescent="0.35">
      <c r="A81" s="36"/>
      <c r="B81" s="73"/>
      <c r="C81" s="219"/>
      <c r="D81" s="218"/>
      <c r="E81" s="869"/>
      <c r="F81" s="829" t="s">
        <v>248</v>
      </c>
      <c r="G81" s="829"/>
      <c r="H81" s="810" t="s">
        <v>326</v>
      </c>
      <c r="I81" s="811"/>
      <c r="J81" s="812"/>
      <c r="K81" s="74"/>
      <c r="L81" s="869"/>
      <c r="M81" s="835" t="s">
        <v>255</v>
      </c>
      <c r="N81" s="836"/>
      <c r="O81" s="877" t="s">
        <v>1817</v>
      </c>
      <c r="P81" s="878"/>
      <c r="Q81" s="879"/>
      <c r="R81" s="75"/>
      <c r="S81" s="36"/>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c r="CL81" s="74"/>
      <c r="CM81" s="74"/>
      <c r="CN81" s="74"/>
      <c r="CO81" s="74"/>
      <c r="CP81" s="74"/>
      <c r="CQ81" s="74"/>
      <c r="CR81" s="74"/>
      <c r="CS81" s="74"/>
      <c r="CT81" s="74"/>
      <c r="CU81" s="74"/>
      <c r="CV81" s="74"/>
      <c r="CW81" s="74"/>
      <c r="CX81" s="74"/>
      <c r="CY81" s="74"/>
      <c r="CZ81" s="74"/>
      <c r="DA81" s="74"/>
      <c r="DB81" s="74"/>
      <c r="DC81" s="74"/>
      <c r="DD81" s="74"/>
      <c r="DE81" s="74"/>
      <c r="DF81" s="74"/>
      <c r="DG81" s="74"/>
      <c r="DH81" s="74"/>
      <c r="DI81" s="74"/>
      <c r="DJ81" s="74"/>
      <c r="DK81" s="74"/>
      <c r="DL81" s="74"/>
      <c r="DM81" s="74"/>
      <c r="DN81" s="74"/>
      <c r="DO81" s="74"/>
      <c r="DP81" s="74"/>
      <c r="DQ81" s="74"/>
      <c r="DR81" s="74"/>
      <c r="DS81" s="74"/>
      <c r="DT81" s="74"/>
      <c r="DU81" s="74"/>
      <c r="DV81" s="74"/>
      <c r="DW81" s="74"/>
      <c r="DX81" s="74"/>
      <c r="DY81" s="74"/>
      <c r="DZ81" s="74"/>
      <c r="EA81" s="74"/>
      <c r="EB81" s="74"/>
      <c r="EC81" s="74"/>
      <c r="ED81" s="74"/>
      <c r="EE81" s="74"/>
      <c r="EF81" s="74"/>
      <c r="EG81" s="74"/>
      <c r="EH81" s="74"/>
      <c r="EI81" s="74"/>
      <c r="EJ81" s="74"/>
      <c r="EK81" s="74"/>
      <c r="EL81" s="74"/>
      <c r="EM81" s="74"/>
      <c r="EN81" s="74"/>
      <c r="EO81" s="74"/>
      <c r="EP81" s="74"/>
      <c r="EQ81" s="74"/>
      <c r="ER81" s="74"/>
      <c r="ES81" s="74"/>
      <c r="ET81" s="74"/>
      <c r="EU81" s="74"/>
      <c r="EV81" s="74"/>
      <c r="EW81" s="74"/>
      <c r="EX81" s="74"/>
      <c r="EY81" s="74"/>
      <c r="EZ81" s="74"/>
      <c r="FA81" s="74"/>
      <c r="FB81" s="74"/>
      <c r="FC81" s="74"/>
      <c r="FD81" s="74"/>
      <c r="FE81" s="74"/>
      <c r="FF81" s="74"/>
      <c r="FG81" s="74"/>
      <c r="FH81" s="74"/>
      <c r="FI81" s="74"/>
      <c r="FJ81" s="74"/>
      <c r="FK81" s="74"/>
      <c r="FL81" s="74"/>
      <c r="FM81" s="74"/>
      <c r="FN81" s="74"/>
      <c r="FO81" s="74"/>
      <c r="FP81" s="74"/>
      <c r="FQ81" s="74"/>
      <c r="FR81" s="74"/>
      <c r="FS81" s="74"/>
      <c r="FT81" s="74"/>
      <c r="FU81" s="74"/>
      <c r="FV81" s="74"/>
      <c r="FW81" s="74"/>
      <c r="FX81" s="74"/>
      <c r="FY81" s="74"/>
      <c r="FZ81" s="74"/>
      <c r="GA81" s="74"/>
      <c r="GB81" s="74"/>
      <c r="GC81" s="74"/>
      <c r="GD81" s="74"/>
      <c r="GE81" s="74"/>
      <c r="GF81" s="74"/>
      <c r="GG81" s="74"/>
      <c r="GH81" s="74"/>
      <c r="GI81" s="74"/>
      <c r="GJ81" s="74"/>
      <c r="GK81" s="74"/>
      <c r="GL81" s="74"/>
      <c r="GM81" s="74"/>
      <c r="GN81" s="74"/>
      <c r="GO81" s="74"/>
      <c r="GP81" s="74"/>
      <c r="GQ81" s="74"/>
      <c r="GR81" s="74"/>
      <c r="GS81" s="74"/>
      <c r="GT81" s="74"/>
      <c r="GU81" s="74"/>
      <c r="GV81" s="74"/>
      <c r="GW81" s="74"/>
      <c r="GX81" s="74"/>
      <c r="GY81" s="74"/>
      <c r="GZ81" s="74"/>
      <c r="HA81" s="74"/>
      <c r="HB81" s="74"/>
      <c r="HC81" s="74"/>
    </row>
    <row r="82" spans="1:211" customFormat="1" ht="19.95" customHeight="1" thickBot="1" x14ac:dyDescent="0.35">
      <c r="A82" s="36"/>
      <c r="B82" s="73"/>
      <c r="C82" s="219"/>
      <c r="D82" s="218"/>
      <c r="E82" s="869"/>
      <c r="F82" s="834"/>
      <c r="G82" s="834"/>
      <c r="H82" s="827" t="s">
        <v>334</v>
      </c>
      <c r="I82" s="820"/>
      <c r="J82" s="828"/>
      <c r="K82" s="74"/>
      <c r="L82" s="869"/>
      <c r="M82" s="835" t="s">
        <v>256</v>
      </c>
      <c r="N82" s="836"/>
      <c r="O82" s="226" t="s">
        <v>1817</v>
      </c>
      <c r="P82" s="227"/>
      <c r="Q82" s="228"/>
      <c r="R82" s="75"/>
      <c r="S82" s="36"/>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c r="CL82" s="74"/>
      <c r="CM82" s="74"/>
      <c r="CN82" s="74"/>
      <c r="CO82" s="74"/>
      <c r="CP82" s="74"/>
      <c r="CQ82" s="74"/>
      <c r="CR82" s="74"/>
      <c r="CS82" s="74"/>
      <c r="CT82" s="74"/>
      <c r="CU82" s="74"/>
      <c r="CV82" s="74"/>
      <c r="CW82" s="74"/>
      <c r="CX82" s="74"/>
      <c r="CY82" s="74"/>
      <c r="CZ82" s="74"/>
      <c r="DA82" s="74"/>
      <c r="DB82" s="74"/>
      <c r="DC82" s="74"/>
      <c r="DD82" s="74"/>
      <c r="DE82" s="74"/>
      <c r="DF82" s="74"/>
      <c r="DG82" s="74"/>
      <c r="DH82" s="74"/>
      <c r="DI82" s="74"/>
      <c r="DJ82" s="74"/>
      <c r="DK82" s="74"/>
      <c r="DL82" s="74"/>
      <c r="DM82" s="74"/>
      <c r="DN82" s="74"/>
      <c r="DO82" s="74"/>
      <c r="DP82" s="74"/>
      <c r="DQ82" s="74"/>
      <c r="DR82" s="74"/>
      <c r="DS82" s="74"/>
      <c r="DT82" s="74"/>
      <c r="DU82" s="74"/>
      <c r="DV82" s="74"/>
      <c r="DW82" s="74"/>
      <c r="DX82" s="74"/>
      <c r="DY82" s="74"/>
      <c r="DZ82" s="74"/>
      <c r="EA82" s="74"/>
      <c r="EB82" s="74"/>
      <c r="EC82" s="74"/>
      <c r="ED82" s="74"/>
      <c r="EE82" s="74"/>
      <c r="EF82" s="74"/>
      <c r="EG82" s="74"/>
      <c r="EH82" s="74"/>
      <c r="EI82" s="74"/>
      <c r="EJ82" s="74"/>
      <c r="EK82" s="74"/>
      <c r="EL82" s="74"/>
      <c r="EM82" s="74"/>
      <c r="EN82" s="74"/>
      <c r="EO82" s="74"/>
      <c r="EP82" s="74"/>
      <c r="EQ82" s="74"/>
      <c r="ER82" s="74"/>
      <c r="ES82" s="74"/>
      <c r="ET82" s="74"/>
      <c r="EU82" s="74"/>
      <c r="EV82" s="74"/>
      <c r="EW82" s="74"/>
      <c r="EX82" s="74"/>
      <c r="EY82" s="74"/>
      <c r="EZ82" s="74"/>
      <c r="FA82" s="74"/>
      <c r="FB82" s="74"/>
      <c r="FC82" s="74"/>
      <c r="FD82" s="74"/>
      <c r="FE82" s="74"/>
      <c r="FF82" s="74"/>
      <c r="FG82" s="74"/>
      <c r="FH82" s="74"/>
      <c r="FI82" s="74"/>
      <c r="FJ82" s="74"/>
      <c r="FK82" s="74"/>
      <c r="FL82" s="74"/>
      <c r="FM82" s="74"/>
      <c r="FN82" s="74"/>
      <c r="FO82" s="74"/>
      <c r="FP82" s="74"/>
      <c r="FQ82" s="74"/>
      <c r="FR82" s="74"/>
      <c r="FS82" s="74"/>
      <c r="FT82" s="74"/>
      <c r="FU82" s="74"/>
      <c r="FV82" s="74"/>
      <c r="FW82" s="74"/>
      <c r="FX82" s="74"/>
      <c r="FY82" s="74"/>
      <c r="FZ82" s="74"/>
      <c r="GA82" s="74"/>
      <c r="GB82" s="74"/>
      <c r="GC82" s="74"/>
      <c r="GD82" s="74"/>
      <c r="GE82" s="74"/>
      <c r="GF82" s="74"/>
      <c r="GG82" s="74"/>
      <c r="GH82" s="74"/>
      <c r="GI82" s="74"/>
      <c r="GJ82" s="74"/>
      <c r="GK82" s="74"/>
      <c r="GL82" s="74"/>
      <c r="GM82" s="74"/>
      <c r="GN82" s="74"/>
      <c r="GO82" s="74"/>
      <c r="GP82" s="74"/>
      <c r="GQ82" s="74"/>
      <c r="GR82" s="74"/>
      <c r="GS82" s="74"/>
      <c r="GT82" s="74"/>
      <c r="GU82" s="74"/>
      <c r="GV82" s="74"/>
      <c r="GW82" s="74"/>
      <c r="GX82" s="74"/>
      <c r="GY82" s="74"/>
      <c r="GZ82" s="74"/>
      <c r="HA82" s="74"/>
      <c r="HB82" s="74"/>
      <c r="HC82" s="74"/>
    </row>
    <row r="83" spans="1:211" customFormat="1" ht="19.95" customHeight="1" thickBot="1" x14ac:dyDescent="0.35">
      <c r="A83" s="36"/>
      <c r="B83" s="73"/>
      <c r="C83" s="219"/>
      <c r="D83" s="218"/>
      <c r="E83" s="869"/>
      <c r="F83" s="834"/>
      <c r="G83" s="834"/>
      <c r="H83" s="827" t="s">
        <v>344</v>
      </c>
      <c r="I83" s="820"/>
      <c r="J83" s="828"/>
      <c r="K83" s="74"/>
      <c r="L83" s="870"/>
      <c r="M83" s="835" t="s">
        <v>257</v>
      </c>
      <c r="N83" s="836"/>
      <c r="O83" s="226" t="s">
        <v>1817</v>
      </c>
      <c r="P83" s="227"/>
      <c r="Q83" s="228"/>
      <c r="R83" s="75"/>
      <c r="S83" s="36"/>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74"/>
      <c r="BO83" s="74"/>
      <c r="BP83" s="74"/>
      <c r="BQ83" s="74"/>
      <c r="BR83" s="74"/>
      <c r="BS83" s="74"/>
      <c r="BT83" s="74"/>
      <c r="BU83" s="74"/>
      <c r="BV83" s="74"/>
      <c r="BW83" s="74"/>
      <c r="BX83" s="74"/>
      <c r="BY83" s="74"/>
      <c r="BZ83" s="74"/>
      <c r="CA83" s="74"/>
      <c r="CB83" s="74"/>
      <c r="CC83" s="74"/>
      <c r="CD83" s="74"/>
      <c r="CE83" s="74"/>
      <c r="CF83" s="74"/>
      <c r="CG83" s="74"/>
      <c r="CH83" s="74"/>
      <c r="CI83" s="74"/>
      <c r="CJ83" s="74"/>
      <c r="CK83" s="74"/>
      <c r="CL83" s="74"/>
      <c r="CM83" s="74"/>
      <c r="CN83" s="74"/>
      <c r="CO83" s="74"/>
      <c r="CP83" s="74"/>
      <c r="CQ83" s="74"/>
      <c r="CR83" s="74"/>
      <c r="CS83" s="74"/>
      <c r="CT83" s="74"/>
      <c r="CU83" s="74"/>
      <c r="CV83" s="74"/>
      <c r="CW83" s="74"/>
      <c r="CX83" s="74"/>
      <c r="CY83" s="74"/>
      <c r="CZ83" s="74"/>
      <c r="DA83" s="74"/>
      <c r="DB83" s="74"/>
      <c r="DC83" s="74"/>
      <c r="DD83" s="74"/>
      <c r="DE83" s="74"/>
      <c r="DF83" s="74"/>
      <c r="DG83" s="74"/>
      <c r="DH83" s="74"/>
      <c r="DI83" s="74"/>
      <c r="DJ83" s="74"/>
      <c r="DK83" s="74"/>
      <c r="DL83" s="74"/>
      <c r="DM83" s="74"/>
      <c r="DN83" s="74"/>
      <c r="DO83" s="74"/>
      <c r="DP83" s="74"/>
      <c r="DQ83" s="74"/>
      <c r="DR83" s="74"/>
      <c r="DS83" s="74"/>
      <c r="DT83" s="74"/>
      <c r="DU83" s="74"/>
      <c r="DV83" s="74"/>
      <c r="DW83" s="74"/>
      <c r="DX83" s="74"/>
      <c r="DY83" s="74"/>
      <c r="DZ83" s="74"/>
      <c r="EA83" s="74"/>
      <c r="EB83" s="74"/>
      <c r="EC83" s="74"/>
      <c r="ED83" s="74"/>
      <c r="EE83" s="74"/>
      <c r="EF83" s="74"/>
      <c r="EG83" s="74"/>
      <c r="EH83" s="74"/>
      <c r="EI83" s="74"/>
      <c r="EJ83" s="74"/>
      <c r="EK83" s="74"/>
      <c r="EL83" s="74"/>
      <c r="EM83" s="74"/>
      <c r="EN83" s="74"/>
      <c r="EO83" s="74"/>
      <c r="EP83" s="74"/>
      <c r="EQ83" s="74"/>
      <c r="ER83" s="74"/>
      <c r="ES83" s="74"/>
      <c r="ET83" s="74"/>
      <c r="EU83" s="74"/>
      <c r="EV83" s="74"/>
      <c r="EW83" s="74"/>
      <c r="EX83" s="74"/>
      <c r="EY83" s="74"/>
      <c r="EZ83" s="74"/>
      <c r="FA83" s="74"/>
      <c r="FB83" s="74"/>
      <c r="FC83" s="74"/>
      <c r="FD83" s="74"/>
      <c r="FE83" s="74"/>
      <c r="FF83" s="74"/>
      <c r="FG83" s="74"/>
      <c r="FH83" s="74"/>
      <c r="FI83" s="74"/>
      <c r="FJ83" s="74"/>
      <c r="FK83" s="74"/>
      <c r="FL83" s="74"/>
      <c r="FM83" s="74"/>
      <c r="FN83" s="74"/>
      <c r="FO83" s="74"/>
      <c r="FP83" s="74"/>
      <c r="FQ83" s="74"/>
      <c r="FR83" s="74"/>
      <c r="FS83" s="74"/>
      <c r="FT83" s="74"/>
      <c r="FU83" s="74"/>
      <c r="FV83" s="74"/>
      <c r="FW83" s="74"/>
      <c r="FX83" s="74"/>
      <c r="FY83" s="74"/>
      <c r="FZ83" s="74"/>
      <c r="GA83" s="74"/>
      <c r="GB83" s="74"/>
      <c r="GC83" s="74"/>
      <c r="GD83" s="74"/>
      <c r="GE83" s="74"/>
      <c r="GF83" s="74"/>
      <c r="GG83" s="74"/>
      <c r="GH83" s="74"/>
      <c r="GI83" s="74"/>
      <c r="GJ83" s="74"/>
      <c r="GK83" s="74"/>
      <c r="GL83" s="74"/>
      <c r="GM83" s="74"/>
      <c r="GN83" s="74"/>
      <c r="GO83" s="74"/>
      <c r="GP83" s="74"/>
      <c r="GQ83" s="74"/>
      <c r="GR83" s="74"/>
      <c r="GS83" s="74"/>
      <c r="GT83" s="74"/>
      <c r="GU83" s="74"/>
      <c r="GV83" s="74"/>
      <c r="GW83" s="74"/>
      <c r="GX83" s="74"/>
      <c r="GY83" s="74"/>
      <c r="GZ83" s="74"/>
      <c r="HA83" s="74"/>
      <c r="HB83" s="74"/>
      <c r="HC83" s="74"/>
    </row>
    <row r="84" spans="1:211" customFormat="1" ht="19.95" customHeight="1" thickBot="1" x14ac:dyDescent="0.35">
      <c r="A84" s="36"/>
      <c r="B84" s="73"/>
      <c r="C84" s="219"/>
      <c r="D84" s="218"/>
      <c r="E84" s="869"/>
      <c r="F84" s="830"/>
      <c r="G84" s="830"/>
      <c r="H84" s="900" t="s">
        <v>353</v>
      </c>
      <c r="I84" s="901"/>
      <c r="J84" s="902"/>
      <c r="K84" s="74"/>
      <c r="L84" s="74"/>
      <c r="M84" s="74"/>
      <c r="N84" s="74"/>
      <c r="O84" s="74"/>
      <c r="P84" s="74"/>
      <c r="Q84" s="74"/>
      <c r="R84" s="75"/>
      <c r="S84" s="36"/>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c r="CL84" s="74"/>
      <c r="CM84" s="74"/>
      <c r="CN84" s="74"/>
      <c r="CO84" s="74"/>
      <c r="CP84" s="74"/>
      <c r="CQ84" s="74"/>
      <c r="CR84" s="74"/>
      <c r="CS84" s="74"/>
      <c r="CT84" s="74"/>
      <c r="CU84" s="74"/>
      <c r="CV84" s="74"/>
      <c r="CW84" s="74"/>
      <c r="CX84" s="74"/>
      <c r="CY84" s="74"/>
      <c r="CZ84" s="74"/>
      <c r="DA84" s="74"/>
      <c r="DB84" s="74"/>
      <c r="DC84" s="74"/>
      <c r="DD84" s="74"/>
      <c r="DE84" s="74"/>
      <c r="DF84" s="74"/>
      <c r="DG84" s="74"/>
      <c r="DH84" s="74"/>
      <c r="DI84" s="74"/>
      <c r="DJ84" s="74"/>
      <c r="DK84" s="74"/>
      <c r="DL84" s="74"/>
      <c r="DM84" s="74"/>
      <c r="DN84" s="74"/>
      <c r="DO84" s="74"/>
      <c r="DP84" s="74"/>
      <c r="DQ84" s="74"/>
      <c r="DR84" s="74"/>
      <c r="DS84" s="74"/>
      <c r="DT84" s="74"/>
      <c r="DU84" s="74"/>
      <c r="DV84" s="74"/>
      <c r="DW84" s="74"/>
      <c r="DX84" s="74"/>
      <c r="DY84" s="74"/>
      <c r="DZ84" s="74"/>
      <c r="EA84" s="74"/>
      <c r="EB84" s="74"/>
      <c r="EC84" s="74"/>
      <c r="ED84" s="74"/>
      <c r="EE84" s="74"/>
      <c r="EF84" s="74"/>
      <c r="EG84" s="74"/>
      <c r="EH84" s="74"/>
      <c r="EI84" s="74"/>
      <c r="EJ84" s="74"/>
      <c r="EK84" s="74"/>
      <c r="EL84" s="74"/>
      <c r="EM84" s="74"/>
      <c r="EN84" s="74"/>
      <c r="EO84" s="74"/>
      <c r="EP84" s="74"/>
      <c r="EQ84" s="74"/>
      <c r="ER84" s="74"/>
      <c r="ES84" s="74"/>
      <c r="ET84" s="74"/>
      <c r="EU84" s="74"/>
      <c r="EV84" s="74"/>
      <c r="EW84" s="74"/>
      <c r="EX84" s="74"/>
      <c r="EY84" s="74"/>
      <c r="EZ84" s="74"/>
      <c r="FA84" s="74"/>
      <c r="FB84" s="74"/>
      <c r="FC84" s="74"/>
      <c r="FD84" s="74"/>
      <c r="FE84" s="74"/>
      <c r="FF84" s="74"/>
      <c r="FG84" s="74"/>
      <c r="FH84" s="74"/>
      <c r="FI84" s="74"/>
      <c r="FJ84" s="74"/>
      <c r="FK84" s="74"/>
      <c r="FL84" s="74"/>
      <c r="FM84" s="74"/>
      <c r="FN84" s="74"/>
      <c r="FO84" s="74"/>
      <c r="FP84" s="74"/>
      <c r="FQ84" s="74"/>
      <c r="FR84" s="74"/>
      <c r="FS84" s="74"/>
      <c r="FT84" s="74"/>
      <c r="FU84" s="74"/>
      <c r="FV84" s="74"/>
      <c r="FW84" s="74"/>
      <c r="FX84" s="74"/>
      <c r="FY84" s="74"/>
      <c r="FZ84" s="74"/>
      <c r="GA84" s="74"/>
      <c r="GB84" s="74"/>
      <c r="GC84" s="74"/>
      <c r="GD84" s="74"/>
      <c r="GE84" s="74"/>
      <c r="GF84" s="74"/>
      <c r="GG84" s="74"/>
      <c r="GH84" s="74"/>
      <c r="GI84" s="74"/>
      <c r="GJ84" s="74"/>
      <c r="GK84" s="74"/>
      <c r="GL84" s="74"/>
      <c r="GM84" s="74"/>
      <c r="GN84" s="74"/>
      <c r="GO84" s="74"/>
      <c r="GP84" s="74"/>
      <c r="GQ84" s="74"/>
      <c r="GR84" s="74"/>
      <c r="GS84" s="74"/>
      <c r="GT84" s="74"/>
      <c r="GU84" s="74"/>
      <c r="GV84" s="74"/>
      <c r="GW84" s="74"/>
      <c r="GX84" s="74"/>
      <c r="GY84" s="74"/>
      <c r="GZ84" s="74"/>
      <c r="HA84" s="74"/>
      <c r="HB84" s="74"/>
      <c r="HC84" s="74"/>
    </row>
    <row r="85" spans="1:211" customFormat="1" ht="19.95" customHeight="1" x14ac:dyDescent="0.3">
      <c r="A85" s="36"/>
      <c r="B85" s="73"/>
      <c r="C85" s="219"/>
      <c r="D85" s="218"/>
      <c r="E85" s="869"/>
      <c r="F85" s="829" t="s">
        <v>1818</v>
      </c>
      <c r="G85" s="829"/>
      <c r="H85" s="810" t="s">
        <v>367</v>
      </c>
      <c r="I85" s="811"/>
      <c r="J85" s="812"/>
      <c r="K85" s="74"/>
      <c r="L85" s="74"/>
      <c r="M85" s="74"/>
      <c r="N85" s="74"/>
      <c r="O85" s="74"/>
      <c r="P85" s="74"/>
      <c r="Q85" s="74"/>
      <c r="R85" s="75"/>
      <c r="S85" s="36"/>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c r="BY85" s="74"/>
      <c r="BZ85" s="74"/>
      <c r="CA85" s="74"/>
      <c r="CB85" s="74"/>
      <c r="CC85" s="74"/>
      <c r="CD85" s="74"/>
      <c r="CE85" s="74"/>
      <c r="CF85" s="74"/>
      <c r="CG85" s="74"/>
      <c r="CH85" s="74"/>
      <c r="CI85" s="74"/>
      <c r="CJ85" s="74"/>
      <c r="CK85" s="74"/>
      <c r="CL85" s="74"/>
      <c r="CM85" s="74"/>
      <c r="CN85" s="74"/>
      <c r="CO85" s="74"/>
      <c r="CP85" s="74"/>
      <c r="CQ85" s="74"/>
      <c r="CR85" s="74"/>
      <c r="CS85" s="74"/>
      <c r="CT85" s="74"/>
      <c r="CU85" s="74"/>
      <c r="CV85" s="74"/>
      <c r="CW85" s="74"/>
      <c r="CX85" s="74"/>
      <c r="CY85" s="74"/>
      <c r="CZ85" s="74"/>
      <c r="DA85" s="74"/>
      <c r="DB85" s="74"/>
      <c r="DC85" s="74"/>
      <c r="DD85" s="74"/>
      <c r="DE85" s="74"/>
      <c r="DF85" s="74"/>
      <c r="DG85" s="74"/>
      <c r="DH85" s="74"/>
      <c r="DI85" s="74"/>
      <c r="DJ85" s="74"/>
      <c r="DK85" s="74"/>
      <c r="DL85" s="74"/>
      <c r="DM85" s="74"/>
      <c r="DN85" s="74"/>
      <c r="DO85" s="74"/>
      <c r="DP85" s="74"/>
      <c r="DQ85" s="74"/>
      <c r="DR85" s="74"/>
      <c r="DS85" s="74"/>
      <c r="DT85" s="74"/>
      <c r="DU85" s="74"/>
      <c r="DV85" s="74"/>
      <c r="DW85" s="74"/>
      <c r="DX85" s="74"/>
      <c r="DY85" s="74"/>
      <c r="DZ85" s="74"/>
      <c r="EA85" s="74"/>
      <c r="EB85" s="74"/>
      <c r="EC85" s="74"/>
      <c r="ED85" s="74"/>
      <c r="EE85" s="74"/>
      <c r="EF85" s="74"/>
      <c r="EG85" s="74"/>
      <c r="EH85" s="74"/>
      <c r="EI85" s="74"/>
      <c r="EJ85" s="74"/>
      <c r="EK85" s="74"/>
      <c r="EL85" s="74"/>
      <c r="EM85" s="74"/>
      <c r="EN85" s="74"/>
      <c r="EO85" s="74"/>
      <c r="EP85" s="74"/>
      <c r="EQ85" s="74"/>
      <c r="ER85" s="74"/>
      <c r="ES85" s="74"/>
      <c r="ET85" s="74"/>
      <c r="EU85" s="74"/>
      <c r="EV85" s="74"/>
      <c r="EW85" s="74"/>
      <c r="EX85" s="74"/>
      <c r="EY85" s="74"/>
      <c r="EZ85" s="74"/>
      <c r="FA85" s="74"/>
      <c r="FB85" s="74"/>
      <c r="FC85" s="74"/>
      <c r="FD85" s="74"/>
      <c r="FE85" s="74"/>
      <c r="FF85" s="74"/>
      <c r="FG85" s="74"/>
      <c r="FH85" s="74"/>
      <c r="FI85" s="74"/>
      <c r="FJ85" s="74"/>
      <c r="FK85" s="74"/>
      <c r="FL85" s="74"/>
      <c r="FM85" s="74"/>
      <c r="FN85" s="74"/>
      <c r="FO85" s="74"/>
      <c r="FP85" s="74"/>
      <c r="FQ85" s="74"/>
      <c r="FR85" s="74"/>
      <c r="FS85" s="74"/>
      <c r="FT85" s="74"/>
      <c r="FU85" s="74"/>
      <c r="FV85" s="74"/>
      <c r="FW85" s="74"/>
      <c r="FX85" s="74"/>
      <c r="FY85" s="74"/>
      <c r="FZ85" s="74"/>
      <c r="GA85" s="74"/>
      <c r="GB85" s="74"/>
      <c r="GC85" s="74"/>
      <c r="GD85" s="74"/>
      <c r="GE85" s="74"/>
      <c r="GF85" s="74"/>
      <c r="GG85" s="74"/>
      <c r="GH85" s="74"/>
      <c r="GI85" s="74"/>
      <c r="GJ85" s="74"/>
      <c r="GK85" s="74"/>
      <c r="GL85" s="74"/>
      <c r="GM85" s="74"/>
      <c r="GN85" s="74"/>
      <c r="GO85" s="74"/>
      <c r="GP85" s="74"/>
      <c r="GQ85" s="74"/>
      <c r="GR85" s="74"/>
      <c r="GS85" s="74"/>
      <c r="GT85" s="74"/>
      <c r="GU85" s="74"/>
      <c r="GV85" s="74"/>
      <c r="GW85" s="74"/>
      <c r="GX85" s="74"/>
      <c r="GY85" s="74"/>
      <c r="GZ85" s="74"/>
      <c r="HA85" s="74"/>
      <c r="HB85" s="74"/>
      <c r="HC85" s="74"/>
    </row>
    <row r="86" spans="1:211" customFormat="1" ht="19.95" customHeight="1" x14ac:dyDescent="0.3">
      <c r="A86" s="36"/>
      <c r="B86" s="73"/>
      <c r="C86" s="219"/>
      <c r="D86" s="218"/>
      <c r="E86" s="869"/>
      <c r="F86" s="834"/>
      <c r="G86" s="834"/>
      <c r="H86" s="827" t="s">
        <v>375</v>
      </c>
      <c r="I86" s="820"/>
      <c r="J86" s="828"/>
      <c r="K86" s="74"/>
      <c r="L86" s="74"/>
      <c r="M86" s="74"/>
      <c r="N86" s="74"/>
      <c r="O86" s="74"/>
      <c r="P86" s="74"/>
      <c r="Q86" s="74"/>
      <c r="R86" s="75"/>
      <c r="S86" s="36"/>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c r="BN86" s="74"/>
      <c r="BO86" s="74"/>
      <c r="BP86" s="74"/>
      <c r="BQ86" s="74"/>
      <c r="BR86" s="74"/>
      <c r="BS86" s="74"/>
      <c r="BT86" s="74"/>
      <c r="BU86" s="74"/>
      <c r="BV86" s="74"/>
      <c r="BW86" s="74"/>
      <c r="BX86" s="74"/>
      <c r="BY86" s="74"/>
      <c r="BZ86" s="74"/>
      <c r="CA86" s="74"/>
      <c r="CB86" s="74"/>
      <c r="CC86" s="74"/>
      <c r="CD86" s="74"/>
      <c r="CE86" s="74"/>
      <c r="CF86" s="74"/>
      <c r="CG86" s="74"/>
      <c r="CH86" s="74"/>
      <c r="CI86" s="74"/>
      <c r="CJ86" s="74"/>
      <c r="CK86" s="74"/>
      <c r="CL86" s="74"/>
      <c r="CM86" s="74"/>
      <c r="CN86" s="74"/>
      <c r="CO86" s="74"/>
      <c r="CP86" s="74"/>
      <c r="CQ86" s="74"/>
      <c r="CR86" s="74"/>
      <c r="CS86" s="74"/>
      <c r="CT86" s="74"/>
      <c r="CU86" s="74"/>
      <c r="CV86" s="74"/>
      <c r="CW86" s="74"/>
      <c r="CX86" s="74"/>
      <c r="CY86" s="74"/>
      <c r="CZ86" s="74"/>
      <c r="DA86" s="74"/>
      <c r="DB86" s="74"/>
      <c r="DC86" s="74"/>
      <c r="DD86" s="74"/>
      <c r="DE86" s="74"/>
      <c r="DF86" s="74"/>
      <c r="DG86" s="74"/>
      <c r="DH86" s="74"/>
      <c r="DI86" s="74"/>
      <c r="DJ86" s="74"/>
      <c r="DK86" s="74"/>
      <c r="DL86" s="74"/>
      <c r="DM86" s="74"/>
      <c r="DN86" s="74"/>
      <c r="DO86" s="74"/>
      <c r="DP86" s="74"/>
      <c r="DQ86" s="74"/>
      <c r="DR86" s="74"/>
      <c r="DS86" s="74"/>
      <c r="DT86" s="74"/>
      <c r="DU86" s="74"/>
      <c r="DV86" s="74"/>
      <c r="DW86" s="74"/>
      <c r="DX86" s="74"/>
      <c r="DY86" s="74"/>
      <c r="DZ86" s="74"/>
      <c r="EA86" s="74"/>
      <c r="EB86" s="74"/>
      <c r="EC86" s="74"/>
      <c r="ED86" s="74"/>
      <c r="EE86" s="74"/>
      <c r="EF86" s="74"/>
      <c r="EG86" s="74"/>
      <c r="EH86" s="74"/>
      <c r="EI86" s="74"/>
      <c r="EJ86" s="74"/>
      <c r="EK86" s="74"/>
      <c r="EL86" s="74"/>
      <c r="EM86" s="74"/>
      <c r="EN86" s="74"/>
      <c r="EO86" s="74"/>
      <c r="EP86" s="74"/>
      <c r="EQ86" s="74"/>
      <c r="ER86" s="74"/>
      <c r="ES86" s="74"/>
      <c r="ET86" s="74"/>
      <c r="EU86" s="74"/>
      <c r="EV86" s="74"/>
      <c r="EW86" s="74"/>
      <c r="EX86" s="74"/>
      <c r="EY86" s="74"/>
      <c r="EZ86" s="74"/>
      <c r="FA86" s="74"/>
      <c r="FB86" s="74"/>
      <c r="FC86" s="74"/>
      <c r="FD86" s="74"/>
      <c r="FE86" s="74"/>
      <c r="FF86" s="74"/>
      <c r="FG86" s="74"/>
      <c r="FH86" s="74"/>
      <c r="FI86" s="74"/>
      <c r="FJ86" s="74"/>
      <c r="FK86" s="74"/>
      <c r="FL86" s="74"/>
      <c r="FM86" s="74"/>
      <c r="FN86" s="74"/>
      <c r="FO86" s="74"/>
      <c r="FP86" s="74"/>
      <c r="FQ86" s="74"/>
      <c r="FR86" s="74"/>
      <c r="FS86" s="74"/>
      <c r="FT86" s="74"/>
      <c r="FU86" s="74"/>
      <c r="FV86" s="74"/>
      <c r="FW86" s="74"/>
      <c r="FX86" s="74"/>
      <c r="FY86" s="74"/>
      <c r="FZ86" s="74"/>
      <c r="GA86" s="74"/>
      <c r="GB86" s="74"/>
      <c r="GC86" s="74"/>
      <c r="GD86" s="74"/>
      <c r="GE86" s="74"/>
      <c r="GF86" s="74"/>
      <c r="GG86" s="74"/>
      <c r="GH86" s="74"/>
      <c r="GI86" s="74"/>
      <c r="GJ86" s="74"/>
      <c r="GK86" s="74"/>
      <c r="GL86" s="74"/>
      <c r="GM86" s="74"/>
      <c r="GN86" s="74"/>
      <c r="GO86" s="74"/>
      <c r="GP86" s="74"/>
      <c r="GQ86" s="74"/>
      <c r="GR86" s="74"/>
      <c r="GS86" s="74"/>
      <c r="GT86" s="74"/>
      <c r="GU86" s="74"/>
      <c r="GV86" s="74"/>
      <c r="GW86" s="74"/>
      <c r="GX86" s="74"/>
      <c r="GY86" s="74"/>
      <c r="GZ86" s="74"/>
      <c r="HA86" s="74"/>
      <c r="HB86" s="74"/>
      <c r="HC86" s="74"/>
    </row>
    <row r="87" spans="1:211" customFormat="1" ht="19.95" customHeight="1" x14ac:dyDescent="0.3">
      <c r="A87" s="36"/>
      <c r="B87" s="73"/>
      <c r="C87" s="219"/>
      <c r="D87" s="218"/>
      <c r="E87" s="869"/>
      <c r="F87" s="834"/>
      <c r="G87" s="834"/>
      <c r="H87" s="827" t="s">
        <v>383</v>
      </c>
      <c r="I87" s="820"/>
      <c r="J87" s="828"/>
      <c r="K87" s="74"/>
      <c r="L87" s="74"/>
      <c r="M87" s="74"/>
      <c r="N87" s="74"/>
      <c r="O87" s="74"/>
      <c r="P87" s="74"/>
      <c r="Q87" s="74"/>
      <c r="R87" s="75"/>
      <c r="S87" s="36"/>
      <c r="T87" s="74"/>
      <c r="U87" s="74"/>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74"/>
      <c r="BO87" s="74"/>
      <c r="BP87" s="74"/>
      <c r="BQ87" s="74"/>
      <c r="BR87" s="74"/>
      <c r="BS87" s="74"/>
      <c r="BT87" s="74"/>
      <c r="BU87" s="74"/>
      <c r="BV87" s="74"/>
      <c r="BW87" s="74"/>
      <c r="BX87" s="74"/>
      <c r="BY87" s="74"/>
      <c r="BZ87" s="74"/>
      <c r="CA87" s="74"/>
      <c r="CB87" s="74"/>
      <c r="CC87" s="74"/>
      <c r="CD87" s="74"/>
      <c r="CE87" s="74"/>
      <c r="CF87" s="74"/>
      <c r="CG87" s="74"/>
      <c r="CH87" s="74"/>
      <c r="CI87" s="74"/>
      <c r="CJ87" s="74"/>
      <c r="CK87" s="74"/>
      <c r="CL87" s="74"/>
      <c r="CM87" s="74"/>
      <c r="CN87" s="74"/>
      <c r="CO87" s="74"/>
      <c r="CP87" s="74"/>
      <c r="CQ87" s="74"/>
      <c r="CR87" s="74"/>
      <c r="CS87" s="74"/>
      <c r="CT87" s="74"/>
      <c r="CU87" s="74"/>
      <c r="CV87" s="74"/>
      <c r="CW87" s="74"/>
      <c r="CX87" s="74"/>
      <c r="CY87" s="74"/>
      <c r="CZ87" s="74"/>
      <c r="DA87" s="74"/>
      <c r="DB87" s="74"/>
      <c r="DC87" s="74"/>
      <c r="DD87" s="74"/>
      <c r="DE87" s="74"/>
      <c r="DF87" s="74"/>
      <c r="DG87" s="74"/>
      <c r="DH87" s="74"/>
      <c r="DI87" s="74"/>
      <c r="DJ87" s="74"/>
      <c r="DK87" s="74"/>
      <c r="DL87" s="74"/>
      <c r="DM87" s="74"/>
      <c r="DN87" s="74"/>
      <c r="DO87" s="74"/>
      <c r="DP87" s="74"/>
      <c r="DQ87" s="74"/>
      <c r="DR87" s="74"/>
      <c r="DS87" s="74"/>
      <c r="DT87" s="74"/>
      <c r="DU87" s="74"/>
      <c r="DV87" s="74"/>
      <c r="DW87" s="74"/>
      <c r="DX87" s="74"/>
      <c r="DY87" s="74"/>
      <c r="DZ87" s="74"/>
      <c r="EA87" s="74"/>
      <c r="EB87" s="74"/>
      <c r="EC87" s="74"/>
      <c r="ED87" s="74"/>
      <c r="EE87" s="74"/>
      <c r="EF87" s="74"/>
      <c r="EG87" s="74"/>
      <c r="EH87" s="74"/>
      <c r="EI87" s="74"/>
      <c r="EJ87" s="74"/>
      <c r="EK87" s="74"/>
      <c r="EL87" s="74"/>
      <c r="EM87" s="74"/>
      <c r="EN87" s="74"/>
      <c r="EO87" s="74"/>
      <c r="EP87" s="74"/>
      <c r="EQ87" s="74"/>
      <c r="ER87" s="74"/>
      <c r="ES87" s="74"/>
      <c r="ET87" s="74"/>
      <c r="EU87" s="74"/>
      <c r="EV87" s="74"/>
      <c r="EW87" s="74"/>
      <c r="EX87" s="74"/>
      <c r="EY87" s="74"/>
      <c r="EZ87" s="74"/>
      <c r="FA87" s="74"/>
      <c r="FB87" s="74"/>
      <c r="FC87" s="74"/>
      <c r="FD87" s="74"/>
      <c r="FE87" s="74"/>
      <c r="FF87" s="74"/>
      <c r="FG87" s="74"/>
      <c r="FH87" s="74"/>
      <c r="FI87" s="74"/>
      <c r="FJ87" s="74"/>
      <c r="FK87" s="74"/>
      <c r="FL87" s="74"/>
      <c r="FM87" s="74"/>
      <c r="FN87" s="74"/>
      <c r="FO87" s="74"/>
      <c r="FP87" s="74"/>
      <c r="FQ87" s="74"/>
      <c r="FR87" s="74"/>
      <c r="FS87" s="74"/>
      <c r="FT87" s="74"/>
      <c r="FU87" s="74"/>
      <c r="FV87" s="74"/>
      <c r="FW87" s="74"/>
      <c r="FX87" s="74"/>
      <c r="FY87" s="74"/>
      <c r="FZ87" s="74"/>
      <c r="GA87" s="74"/>
      <c r="GB87" s="74"/>
      <c r="GC87" s="74"/>
      <c r="GD87" s="74"/>
      <c r="GE87" s="74"/>
      <c r="GF87" s="74"/>
      <c r="GG87" s="74"/>
      <c r="GH87" s="74"/>
      <c r="GI87" s="74"/>
      <c r="GJ87" s="74"/>
      <c r="GK87" s="74"/>
      <c r="GL87" s="74"/>
      <c r="GM87" s="74"/>
      <c r="GN87" s="74"/>
      <c r="GO87" s="74"/>
      <c r="GP87" s="74"/>
      <c r="GQ87" s="74"/>
      <c r="GR87" s="74"/>
      <c r="GS87" s="74"/>
      <c r="GT87" s="74"/>
      <c r="GU87" s="74"/>
      <c r="GV87" s="74"/>
      <c r="GW87" s="74"/>
      <c r="GX87" s="74"/>
      <c r="GY87" s="74"/>
      <c r="GZ87" s="74"/>
      <c r="HA87" s="74"/>
      <c r="HB87" s="74"/>
      <c r="HC87" s="74"/>
    </row>
    <row r="88" spans="1:211" customFormat="1" ht="19.95" customHeight="1" thickBot="1" x14ac:dyDescent="0.35">
      <c r="A88" s="36"/>
      <c r="B88" s="73"/>
      <c r="C88" s="219"/>
      <c r="D88" s="218"/>
      <c r="E88" s="869"/>
      <c r="F88" s="830"/>
      <c r="G88" s="830"/>
      <c r="H88" s="816" t="s">
        <v>391</v>
      </c>
      <c r="I88" s="817"/>
      <c r="J88" s="818"/>
      <c r="K88" s="74"/>
      <c r="L88" s="74"/>
      <c r="M88" s="74"/>
      <c r="N88" s="74"/>
      <c r="O88" s="74"/>
      <c r="P88" s="74"/>
      <c r="Q88" s="74"/>
      <c r="R88" s="75"/>
      <c r="S88" s="36"/>
      <c r="T88" s="74"/>
      <c r="U88" s="74"/>
      <c r="V88" s="74"/>
      <c r="W88" s="74"/>
      <c r="X88" s="74"/>
      <c r="Y88" s="74"/>
      <c r="Z88" s="74"/>
      <c r="AA88" s="74"/>
      <c r="AB88" s="74"/>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c r="BN88" s="74"/>
      <c r="BO88" s="74"/>
      <c r="BP88" s="74"/>
      <c r="BQ88" s="74"/>
      <c r="BR88" s="74"/>
      <c r="BS88" s="74"/>
      <c r="BT88" s="74"/>
      <c r="BU88" s="74"/>
      <c r="BV88" s="74"/>
      <c r="BW88" s="74"/>
      <c r="BX88" s="74"/>
      <c r="BY88" s="74"/>
      <c r="BZ88" s="74"/>
      <c r="CA88" s="74"/>
      <c r="CB88" s="74"/>
      <c r="CC88" s="74"/>
      <c r="CD88" s="74"/>
      <c r="CE88" s="74"/>
      <c r="CF88" s="74"/>
      <c r="CG88" s="74"/>
      <c r="CH88" s="74"/>
      <c r="CI88" s="74"/>
      <c r="CJ88" s="74"/>
      <c r="CK88" s="74"/>
      <c r="CL88" s="74"/>
      <c r="CM88" s="74"/>
      <c r="CN88" s="74"/>
      <c r="CO88" s="74"/>
      <c r="CP88" s="74"/>
      <c r="CQ88" s="74"/>
      <c r="CR88" s="74"/>
      <c r="CS88" s="74"/>
      <c r="CT88" s="74"/>
      <c r="CU88" s="74"/>
      <c r="CV88" s="74"/>
      <c r="CW88" s="74"/>
      <c r="CX88" s="74"/>
      <c r="CY88" s="74"/>
      <c r="CZ88" s="74"/>
      <c r="DA88" s="74"/>
      <c r="DB88" s="74"/>
      <c r="DC88" s="74"/>
      <c r="DD88" s="74"/>
      <c r="DE88" s="74"/>
      <c r="DF88" s="74"/>
      <c r="DG88" s="74"/>
      <c r="DH88" s="74"/>
      <c r="DI88" s="74"/>
      <c r="DJ88" s="74"/>
      <c r="DK88" s="74"/>
      <c r="DL88" s="74"/>
      <c r="DM88" s="74"/>
      <c r="DN88" s="74"/>
      <c r="DO88" s="74"/>
      <c r="DP88" s="74"/>
      <c r="DQ88" s="74"/>
      <c r="DR88" s="74"/>
      <c r="DS88" s="74"/>
      <c r="DT88" s="74"/>
      <c r="DU88" s="74"/>
      <c r="DV88" s="74"/>
      <c r="DW88" s="74"/>
      <c r="DX88" s="74"/>
      <c r="DY88" s="74"/>
      <c r="DZ88" s="74"/>
      <c r="EA88" s="74"/>
      <c r="EB88" s="74"/>
      <c r="EC88" s="74"/>
      <c r="ED88" s="74"/>
      <c r="EE88" s="74"/>
      <c r="EF88" s="74"/>
      <c r="EG88" s="74"/>
      <c r="EH88" s="74"/>
      <c r="EI88" s="74"/>
      <c r="EJ88" s="74"/>
      <c r="EK88" s="74"/>
      <c r="EL88" s="74"/>
      <c r="EM88" s="74"/>
      <c r="EN88" s="74"/>
      <c r="EO88" s="74"/>
      <c r="EP88" s="74"/>
      <c r="EQ88" s="74"/>
      <c r="ER88" s="74"/>
      <c r="ES88" s="74"/>
      <c r="ET88" s="74"/>
      <c r="EU88" s="74"/>
      <c r="EV88" s="74"/>
      <c r="EW88" s="74"/>
      <c r="EX88" s="74"/>
      <c r="EY88" s="74"/>
      <c r="EZ88" s="74"/>
      <c r="FA88" s="74"/>
      <c r="FB88" s="74"/>
      <c r="FC88" s="74"/>
      <c r="FD88" s="74"/>
      <c r="FE88" s="74"/>
      <c r="FF88" s="74"/>
      <c r="FG88" s="74"/>
      <c r="FH88" s="74"/>
      <c r="FI88" s="74"/>
      <c r="FJ88" s="74"/>
      <c r="FK88" s="74"/>
      <c r="FL88" s="74"/>
      <c r="FM88" s="74"/>
      <c r="FN88" s="74"/>
      <c r="FO88" s="74"/>
      <c r="FP88" s="74"/>
      <c r="FQ88" s="74"/>
      <c r="FR88" s="74"/>
      <c r="FS88" s="74"/>
      <c r="FT88" s="74"/>
      <c r="FU88" s="74"/>
      <c r="FV88" s="74"/>
      <c r="FW88" s="74"/>
      <c r="FX88" s="74"/>
      <c r="FY88" s="74"/>
      <c r="FZ88" s="74"/>
      <c r="GA88" s="74"/>
      <c r="GB88" s="74"/>
      <c r="GC88" s="74"/>
      <c r="GD88" s="74"/>
      <c r="GE88" s="74"/>
      <c r="GF88" s="74"/>
      <c r="GG88" s="74"/>
      <c r="GH88" s="74"/>
      <c r="GI88" s="74"/>
      <c r="GJ88" s="74"/>
      <c r="GK88" s="74"/>
      <c r="GL88" s="74"/>
      <c r="GM88" s="74"/>
      <c r="GN88" s="74"/>
      <c r="GO88" s="74"/>
      <c r="GP88" s="74"/>
      <c r="GQ88" s="74"/>
      <c r="GR88" s="74"/>
      <c r="GS88" s="74"/>
      <c r="GT88" s="74"/>
      <c r="GU88" s="74"/>
      <c r="GV88" s="74"/>
      <c r="GW88" s="74"/>
      <c r="GX88" s="74"/>
      <c r="GY88" s="74"/>
      <c r="GZ88" s="74"/>
      <c r="HA88" s="74"/>
      <c r="HB88" s="74"/>
      <c r="HC88" s="74"/>
    </row>
    <row r="89" spans="1:211" customFormat="1" ht="19.95" customHeight="1" x14ac:dyDescent="0.3">
      <c r="A89" s="36"/>
      <c r="B89" s="73"/>
      <c r="C89" s="219"/>
      <c r="D89" s="218"/>
      <c r="E89" s="869"/>
      <c r="F89" s="829" t="s">
        <v>250</v>
      </c>
      <c r="G89" s="829"/>
      <c r="H89" s="865" t="s">
        <v>1819</v>
      </c>
      <c r="I89" s="866"/>
      <c r="J89" s="867"/>
      <c r="K89" s="74"/>
      <c r="L89" s="74"/>
      <c r="M89" s="74"/>
      <c r="N89" s="74"/>
      <c r="O89" s="74"/>
      <c r="P89" s="74"/>
      <c r="Q89" s="74"/>
      <c r="R89" s="75"/>
      <c r="S89" s="36"/>
      <c r="T89" s="74"/>
      <c r="U89" s="74"/>
      <c r="V89" s="74"/>
      <c r="W89" s="74"/>
      <c r="X89" s="74"/>
      <c r="Y89" s="74"/>
      <c r="Z89" s="74"/>
      <c r="AA89" s="74"/>
      <c r="AB89" s="74"/>
      <c r="AC89" s="74"/>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c r="BN89" s="74"/>
      <c r="BO89" s="74"/>
      <c r="BP89" s="74"/>
      <c r="BQ89" s="74"/>
      <c r="BR89" s="74"/>
      <c r="BS89" s="74"/>
      <c r="BT89" s="74"/>
      <c r="BU89" s="74"/>
      <c r="BV89" s="74"/>
      <c r="BW89" s="74"/>
      <c r="BX89" s="74"/>
      <c r="BY89" s="74"/>
      <c r="BZ89" s="74"/>
      <c r="CA89" s="74"/>
      <c r="CB89" s="74"/>
      <c r="CC89" s="74"/>
      <c r="CD89" s="74"/>
      <c r="CE89" s="74"/>
      <c r="CF89" s="74"/>
      <c r="CG89" s="74"/>
      <c r="CH89" s="74"/>
      <c r="CI89" s="74"/>
      <c r="CJ89" s="74"/>
      <c r="CK89" s="74"/>
      <c r="CL89" s="74"/>
      <c r="CM89" s="74"/>
      <c r="CN89" s="74"/>
      <c r="CO89" s="74"/>
      <c r="CP89" s="74"/>
      <c r="CQ89" s="74"/>
      <c r="CR89" s="74"/>
      <c r="CS89" s="74"/>
      <c r="CT89" s="74"/>
      <c r="CU89" s="74"/>
      <c r="CV89" s="74"/>
      <c r="CW89" s="74"/>
      <c r="CX89" s="74"/>
      <c r="CY89" s="74"/>
      <c r="CZ89" s="74"/>
      <c r="DA89" s="74"/>
      <c r="DB89" s="74"/>
      <c r="DC89" s="74"/>
      <c r="DD89" s="74"/>
      <c r="DE89" s="74"/>
      <c r="DF89" s="74"/>
      <c r="DG89" s="74"/>
      <c r="DH89" s="74"/>
      <c r="DI89" s="74"/>
      <c r="DJ89" s="74"/>
      <c r="DK89" s="74"/>
      <c r="DL89" s="74"/>
      <c r="DM89" s="74"/>
      <c r="DN89" s="74"/>
      <c r="DO89" s="74"/>
      <c r="DP89" s="74"/>
      <c r="DQ89" s="74"/>
      <c r="DR89" s="74"/>
      <c r="DS89" s="74"/>
      <c r="DT89" s="74"/>
      <c r="DU89" s="74"/>
      <c r="DV89" s="74"/>
      <c r="DW89" s="74"/>
      <c r="DX89" s="74"/>
      <c r="DY89" s="74"/>
      <c r="DZ89" s="74"/>
      <c r="EA89" s="74"/>
      <c r="EB89" s="74"/>
      <c r="EC89" s="74"/>
      <c r="ED89" s="74"/>
      <c r="EE89" s="74"/>
      <c r="EF89" s="74"/>
      <c r="EG89" s="74"/>
      <c r="EH89" s="74"/>
      <c r="EI89" s="74"/>
      <c r="EJ89" s="74"/>
      <c r="EK89" s="74"/>
      <c r="EL89" s="74"/>
      <c r="EM89" s="74"/>
      <c r="EN89" s="74"/>
      <c r="EO89" s="74"/>
      <c r="EP89" s="74"/>
      <c r="EQ89" s="74"/>
      <c r="ER89" s="74"/>
      <c r="ES89" s="74"/>
      <c r="ET89" s="74"/>
      <c r="EU89" s="74"/>
      <c r="EV89" s="74"/>
      <c r="EW89" s="74"/>
      <c r="EX89" s="74"/>
      <c r="EY89" s="74"/>
      <c r="EZ89" s="74"/>
      <c r="FA89" s="74"/>
      <c r="FB89" s="74"/>
      <c r="FC89" s="74"/>
      <c r="FD89" s="74"/>
      <c r="FE89" s="74"/>
      <c r="FF89" s="74"/>
      <c r="FG89" s="74"/>
      <c r="FH89" s="74"/>
      <c r="FI89" s="74"/>
      <c r="FJ89" s="74"/>
      <c r="FK89" s="74"/>
      <c r="FL89" s="74"/>
      <c r="FM89" s="74"/>
      <c r="FN89" s="74"/>
      <c r="FO89" s="74"/>
      <c r="FP89" s="74"/>
      <c r="FQ89" s="74"/>
      <c r="FR89" s="74"/>
      <c r="FS89" s="74"/>
      <c r="FT89" s="74"/>
      <c r="FU89" s="74"/>
      <c r="FV89" s="74"/>
      <c r="FW89" s="74"/>
      <c r="FX89" s="74"/>
      <c r="FY89" s="74"/>
      <c r="FZ89" s="74"/>
      <c r="GA89" s="74"/>
      <c r="GB89" s="74"/>
      <c r="GC89" s="74"/>
      <c r="GD89" s="74"/>
      <c r="GE89" s="74"/>
      <c r="GF89" s="74"/>
      <c r="GG89" s="74"/>
      <c r="GH89" s="74"/>
      <c r="GI89" s="74"/>
      <c r="GJ89" s="74"/>
      <c r="GK89" s="74"/>
      <c r="GL89" s="74"/>
      <c r="GM89" s="74"/>
      <c r="GN89" s="74"/>
      <c r="GO89" s="74"/>
      <c r="GP89" s="74"/>
      <c r="GQ89" s="74"/>
      <c r="GR89" s="74"/>
      <c r="GS89" s="74"/>
      <c r="GT89" s="74"/>
      <c r="GU89" s="74"/>
      <c r="GV89" s="74"/>
      <c r="GW89" s="74"/>
      <c r="GX89" s="74"/>
      <c r="GY89" s="74"/>
      <c r="GZ89" s="74"/>
      <c r="HA89" s="74"/>
      <c r="HB89" s="74"/>
      <c r="HC89" s="74"/>
    </row>
    <row r="90" spans="1:211" customFormat="1" ht="19.95" customHeight="1" x14ac:dyDescent="0.3">
      <c r="A90" s="36"/>
      <c r="B90" s="73"/>
      <c r="C90" s="219"/>
      <c r="D90" s="218"/>
      <c r="E90" s="869"/>
      <c r="F90" s="834"/>
      <c r="G90" s="834"/>
      <c r="H90" s="827" t="s">
        <v>1820</v>
      </c>
      <c r="I90" s="820"/>
      <c r="J90" s="828"/>
      <c r="K90" s="74"/>
      <c r="L90" s="74"/>
      <c r="M90" s="74"/>
      <c r="N90" s="74"/>
      <c r="O90" s="74"/>
      <c r="P90" s="74"/>
      <c r="Q90" s="74"/>
      <c r="R90" s="75"/>
      <c r="S90" s="36"/>
      <c r="T90" s="74"/>
      <c r="U90" s="74"/>
      <c r="V90" s="74"/>
      <c r="W90" s="74"/>
      <c r="X90" s="74"/>
      <c r="Y90" s="74"/>
      <c r="Z90" s="74"/>
      <c r="AA90" s="74"/>
      <c r="AB90" s="74"/>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c r="BN90" s="74"/>
      <c r="BO90" s="74"/>
      <c r="BP90" s="74"/>
      <c r="BQ90" s="74"/>
      <c r="BR90" s="74"/>
      <c r="BS90" s="74"/>
      <c r="BT90" s="74"/>
      <c r="BU90" s="74"/>
      <c r="BV90" s="74"/>
      <c r="BW90" s="74"/>
      <c r="BX90" s="74"/>
      <c r="BY90" s="74"/>
      <c r="BZ90" s="74"/>
      <c r="CA90" s="74"/>
      <c r="CB90" s="74"/>
      <c r="CC90" s="74"/>
      <c r="CD90" s="74"/>
      <c r="CE90" s="74"/>
      <c r="CF90" s="74"/>
      <c r="CG90" s="74"/>
      <c r="CH90" s="74"/>
      <c r="CI90" s="74"/>
      <c r="CJ90" s="74"/>
      <c r="CK90" s="74"/>
      <c r="CL90" s="74"/>
      <c r="CM90" s="74"/>
      <c r="CN90" s="74"/>
      <c r="CO90" s="74"/>
      <c r="CP90" s="74"/>
      <c r="CQ90" s="74"/>
      <c r="CR90" s="74"/>
      <c r="CS90" s="74"/>
      <c r="CT90" s="74"/>
      <c r="CU90" s="74"/>
      <c r="CV90" s="74"/>
      <c r="CW90" s="74"/>
      <c r="CX90" s="74"/>
      <c r="CY90" s="74"/>
      <c r="CZ90" s="74"/>
      <c r="DA90" s="74"/>
      <c r="DB90" s="74"/>
      <c r="DC90" s="74"/>
      <c r="DD90" s="74"/>
      <c r="DE90" s="74"/>
      <c r="DF90" s="74"/>
      <c r="DG90" s="74"/>
      <c r="DH90" s="74"/>
      <c r="DI90" s="74"/>
      <c r="DJ90" s="74"/>
      <c r="DK90" s="74"/>
      <c r="DL90" s="74"/>
      <c r="DM90" s="74"/>
      <c r="DN90" s="74"/>
      <c r="DO90" s="74"/>
      <c r="DP90" s="74"/>
      <c r="DQ90" s="74"/>
      <c r="DR90" s="74"/>
      <c r="DS90" s="74"/>
      <c r="DT90" s="74"/>
      <c r="DU90" s="74"/>
      <c r="DV90" s="74"/>
      <c r="DW90" s="74"/>
      <c r="DX90" s="74"/>
      <c r="DY90" s="74"/>
      <c r="DZ90" s="74"/>
      <c r="EA90" s="74"/>
      <c r="EB90" s="74"/>
      <c r="EC90" s="74"/>
      <c r="ED90" s="74"/>
      <c r="EE90" s="74"/>
      <c r="EF90" s="74"/>
      <c r="EG90" s="74"/>
      <c r="EH90" s="74"/>
      <c r="EI90" s="74"/>
      <c r="EJ90" s="74"/>
      <c r="EK90" s="74"/>
      <c r="EL90" s="74"/>
      <c r="EM90" s="74"/>
      <c r="EN90" s="74"/>
      <c r="EO90" s="74"/>
      <c r="EP90" s="74"/>
      <c r="EQ90" s="74"/>
      <c r="ER90" s="74"/>
      <c r="ES90" s="74"/>
      <c r="ET90" s="74"/>
      <c r="EU90" s="74"/>
      <c r="EV90" s="74"/>
      <c r="EW90" s="74"/>
      <c r="EX90" s="74"/>
      <c r="EY90" s="74"/>
      <c r="EZ90" s="74"/>
      <c r="FA90" s="74"/>
      <c r="FB90" s="74"/>
      <c r="FC90" s="74"/>
      <c r="FD90" s="74"/>
      <c r="FE90" s="74"/>
      <c r="FF90" s="74"/>
      <c r="FG90" s="74"/>
      <c r="FH90" s="74"/>
      <c r="FI90" s="74"/>
      <c r="FJ90" s="74"/>
      <c r="FK90" s="74"/>
      <c r="FL90" s="74"/>
      <c r="FM90" s="74"/>
      <c r="FN90" s="74"/>
      <c r="FO90" s="74"/>
      <c r="FP90" s="74"/>
      <c r="FQ90" s="74"/>
      <c r="FR90" s="74"/>
      <c r="FS90" s="74"/>
      <c r="FT90" s="74"/>
      <c r="FU90" s="74"/>
      <c r="FV90" s="74"/>
      <c r="FW90" s="74"/>
      <c r="FX90" s="74"/>
      <c r="FY90" s="74"/>
      <c r="FZ90" s="74"/>
      <c r="GA90" s="74"/>
      <c r="GB90" s="74"/>
      <c r="GC90" s="74"/>
      <c r="GD90" s="74"/>
      <c r="GE90" s="74"/>
      <c r="GF90" s="74"/>
      <c r="GG90" s="74"/>
      <c r="GH90" s="74"/>
      <c r="GI90" s="74"/>
      <c r="GJ90" s="74"/>
      <c r="GK90" s="74"/>
      <c r="GL90" s="74"/>
      <c r="GM90" s="74"/>
      <c r="GN90" s="74"/>
      <c r="GO90" s="74"/>
      <c r="GP90" s="74"/>
      <c r="GQ90" s="74"/>
      <c r="GR90" s="74"/>
      <c r="GS90" s="74"/>
      <c r="GT90" s="74"/>
      <c r="GU90" s="74"/>
      <c r="GV90" s="74"/>
      <c r="GW90" s="74"/>
      <c r="GX90" s="74"/>
      <c r="GY90" s="74"/>
      <c r="GZ90" s="74"/>
      <c r="HA90" s="74"/>
      <c r="HB90" s="74"/>
      <c r="HC90" s="74"/>
    </row>
    <row r="91" spans="1:211" customFormat="1" ht="19.95" customHeight="1" thickBot="1" x14ac:dyDescent="0.35">
      <c r="A91" s="36"/>
      <c r="B91" s="73"/>
      <c r="C91" s="219"/>
      <c r="D91" s="218"/>
      <c r="E91" s="869"/>
      <c r="F91" s="830"/>
      <c r="G91" s="830"/>
      <c r="H91" s="816" t="s">
        <v>412</v>
      </c>
      <c r="I91" s="817"/>
      <c r="J91" s="818"/>
      <c r="K91" s="74"/>
      <c r="L91" s="74"/>
      <c r="M91" s="74"/>
      <c r="N91" s="74"/>
      <c r="O91" s="74"/>
      <c r="P91" s="74"/>
      <c r="Q91" s="74"/>
      <c r="R91" s="75"/>
      <c r="S91" s="36"/>
      <c r="T91" s="74"/>
      <c r="U91" s="74"/>
      <c r="V91" s="74"/>
      <c r="W91" s="74"/>
      <c r="X91" s="74"/>
      <c r="Y91" s="74"/>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c r="BN91" s="74"/>
      <c r="BO91" s="74"/>
      <c r="BP91" s="74"/>
      <c r="BQ91" s="74"/>
      <c r="BR91" s="74"/>
      <c r="BS91" s="74"/>
      <c r="BT91" s="74"/>
      <c r="BU91" s="74"/>
      <c r="BV91" s="74"/>
      <c r="BW91" s="74"/>
      <c r="BX91" s="74"/>
      <c r="BY91" s="74"/>
      <c r="BZ91" s="74"/>
      <c r="CA91" s="74"/>
      <c r="CB91" s="74"/>
      <c r="CC91" s="74"/>
      <c r="CD91" s="74"/>
      <c r="CE91" s="74"/>
      <c r="CF91" s="74"/>
      <c r="CG91" s="74"/>
      <c r="CH91" s="74"/>
      <c r="CI91" s="74"/>
      <c r="CJ91" s="74"/>
      <c r="CK91" s="74"/>
      <c r="CL91" s="74"/>
      <c r="CM91" s="74"/>
      <c r="CN91" s="74"/>
      <c r="CO91" s="74"/>
      <c r="CP91" s="74"/>
      <c r="CQ91" s="74"/>
      <c r="CR91" s="74"/>
      <c r="CS91" s="74"/>
      <c r="CT91" s="74"/>
      <c r="CU91" s="74"/>
      <c r="CV91" s="74"/>
      <c r="CW91" s="74"/>
      <c r="CX91" s="74"/>
      <c r="CY91" s="74"/>
      <c r="CZ91" s="74"/>
      <c r="DA91" s="74"/>
      <c r="DB91" s="74"/>
      <c r="DC91" s="74"/>
      <c r="DD91" s="74"/>
      <c r="DE91" s="74"/>
      <c r="DF91" s="74"/>
      <c r="DG91" s="74"/>
      <c r="DH91" s="74"/>
      <c r="DI91" s="74"/>
      <c r="DJ91" s="74"/>
      <c r="DK91" s="74"/>
      <c r="DL91" s="74"/>
      <c r="DM91" s="74"/>
      <c r="DN91" s="74"/>
      <c r="DO91" s="74"/>
      <c r="DP91" s="74"/>
      <c r="DQ91" s="74"/>
      <c r="DR91" s="74"/>
      <c r="DS91" s="74"/>
      <c r="DT91" s="74"/>
      <c r="DU91" s="74"/>
      <c r="DV91" s="74"/>
      <c r="DW91" s="74"/>
      <c r="DX91" s="74"/>
      <c r="DY91" s="74"/>
      <c r="DZ91" s="74"/>
      <c r="EA91" s="74"/>
      <c r="EB91" s="74"/>
      <c r="EC91" s="74"/>
      <c r="ED91" s="74"/>
      <c r="EE91" s="74"/>
      <c r="EF91" s="74"/>
      <c r="EG91" s="74"/>
      <c r="EH91" s="74"/>
      <c r="EI91" s="74"/>
      <c r="EJ91" s="74"/>
      <c r="EK91" s="74"/>
      <c r="EL91" s="74"/>
      <c r="EM91" s="74"/>
      <c r="EN91" s="74"/>
      <c r="EO91" s="74"/>
      <c r="EP91" s="74"/>
      <c r="EQ91" s="74"/>
      <c r="ER91" s="74"/>
      <c r="ES91" s="74"/>
      <c r="ET91" s="74"/>
      <c r="EU91" s="74"/>
      <c r="EV91" s="74"/>
      <c r="EW91" s="74"/>
      <c r="EX91" s="74"/>
      <c r="EY91" s="74"/>
      <c r="EZ91" s="74"/>
      <c r="FA91" s="74"/>
      <c r="FB91" s="74"/>
      <c r="FC91" s="74"/>
      <c r="FD91" s="74"/>
      <c r="FE91" s="74"/>
      <c r="FF91" s="74"/>
      <c r="FG91" s="74"/>
      <c r="FH91" s="74"/>
      <c r="FI91" s="74"/>
      <c r="FJ91" s="74"/>
      <c r="FK91" s="74"/>
      <c r="FL91" s="74"/>
      <c r="FM91" s="74"/>
      <c r="FN91" s="74"/>
      <c r="FO91" s="74"/>
      <c r="FP91" s="74"/>
      <c r="FQ91" s="74"/>
      <c r="FR91" s="74"/>
      <c r="FS91" s="74"/>
      <c r="FT91" s="74"/>
      <c r="FU91" s="74"/>
      <c r="FV91" s="74"/>
      <c r="FW91" s="74"/>
      <c r="FX91" s="74"/>
      <c r="FY91" s="74"/>
      <c r="FZ91" s="74"/>
      <c r="GA91" s="74"/>
      <c r="GB91" s="74"/>
      <c r="GC91" s="74"/>
      <c r="GD91" s="74"/>
      <c r="GE91" s="74"/>
      <c r="GF91" s="74"/>
      <c r="GG91" s="74"/>
      <c r="GH91" s="74"/>
      <c r="GI91" s="74"/>
      <c r="GJ91" s="74"/>
      <c r="GK91" s="74"/>
      <c r="GL91" s="74"/>
      <c r="GM91" s="74"/>
      <c r="GN91" s="74"/>
      <c r="GO91" s="74"/>
      <c r="GP91" s="74"/>
      <c r="GQ91" s="74"/>
      <c r="GR91" s="74"/>
      <c r="GS91" s="74"/>
      <c r="GT91" s="74"/>
      <c r="GU91" s="74"/>
      <c r="GV91" s="74"/>
      <c r="GW91" s="74"/>
      <c r="GX91" s="74"/>
      <c r="GY91" s="74"/>
      <c r="GZ91" s="74"/>
      <c r="HA91" s="74"/>
      <c r="HB91" s="74"/>
      <c r="HC91" s="74"/>
    </row>
    <row r="92" spans="1:211" customFormat="1" ht="19.95" customHeight="1" x14ac:dyDescent="0.3">
      <c r="A92" s="36"/>
      <c r="B92" s="73"/>
      <c r="C92" s="219"/>
      <c r="D92" s="218"/>
      <c r="E92" s="869"/>
      <c r="F92" s="829" t="s">
        <v>251</v>
      </c>
      <c r="G92" s="829"/>
      <c r="H92" s="810" t="s">
        <v>1819</v>
      </c>
      <c r="I92" s="811"/>
      <c r="J92" s="812"/>
      <c r="K92" s="74"/>
      <c r="L92" s="74"/>
      <c r="M92" s="74"/>
      <c r="N92" s="74"/>
      <c r="O92" s="74"/>
      <c r="P92" s="74"/>
      <c r="Q92" s="74"/>
      <c r="R92" s="75"/>
      <c r="S92" s="36"/>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4"/>
      <c r="BW92" s="74"/>
      <c r="BX92" s="74"/>
      <c r="BY92" s="74"/>
      <c r="BZ92" s="74"/>
      <c r="CA92" s="74"/>
      <c r="CB92" s="74"/>
      <c r="CC92" s="74"/>
      <c r="CD92" s="74"/>
      <c r="CE92" s="74"/>
      <c r="CF92" s="74"/>
      <c r="CG92" s="74"/>
      <c r="CH92" s="74"/>
      <c r="CI92" s="74"/>
      <c r="CJ92" s="74"/>
      <c r="CK92" s="74"/>
      <c r="CL92" s="74"/>
      <c r="CM92" s="74"/>
      <c r="CN92" s="74"/>
      <c r="CO92" s="74"/>
      <c r="CP92" s="74"/>
      <c r="CQ92" s="74"/>
      <c r="CR92" s="74"/>
      <c r="CS92" s="74"/>
      <c r="CT92" s="74"/>
      <c r="CU92" s="74"/>
      <c r="CV92" s="74"/>
      <c r="CW92" s="74"/>
      <c r="CX92" s="74"/>
      <c r="CY92" s="74"/>
      <c r="CZ92" s="74"/>
      <c r="DA92" s="74"/>
      <c r="DB92" s="74"/>
      <c r="DC92" s="74"/>
      <c r="DD92" s="74"/>
      <c r="DE92" s="74"/>
      <c r="DF92" s="74"/>
      <c r="DG92" s="74"/>
      <c r="DH92" s="74"/>
      <c r="DI92" s="74"/>
      <c r="DJ92" s="74"/>
      <c r="DK92" s="74"/>
      <c r="DL92" s="74"/>
      <c r="DM92" s="74"/>
      <c r="DN92" s="74"/>
      <c r="DO92" s="74"/>
      <c r="DP92" s="74"/>
      <c r="DQ92" s="74"/>
      <c r="DR92" s="74"/>
      <c r="DS92" s="74"/>
      <c r="DT92" s="74"/>
      <c r="DU92" s="74"/>
      <c r="DV92" s="74"/>
      <c r="DW92" s="74"/>
      <c r="DX92" s="74"/>
      <c r="DY92" s="74"/>
      <c r="DZ92" s="74"/>
      <c r="EA92" s="74"/>
      <c r="EB92" s="74"/>
      <c r="EC92" s="74"/>
      <c r="ED92" s="74"/>
      <c r="EE92" s="74"/>
      <c r="EF92" s="74"/>
      <c r="EG92" s="74"/>
      <c r="EH92" s="74"/>
      <c r="EI92" s="74"/>
      <c r="EJ92" s="74"/>
      <c r="EK92" s="74"/>
      <c r="EL92" s="74"/>
      <c r="EM92" s="74"/>
      <c r="EN92" s="74"/>
      <c r="EO92" s="74"/>
      <c r="EP92" s="74"/>
      <c r="EQ92" s="74"/>
      <c r="ER92" s="74"/>
      <c r="ES92" s="74"/>
      <c r="ET92" s="74"/>
      <c r="EU92" s="74"/>
      <c r="EV92" s="74"/>
      <c r="EW92" s="74"/>
      <c r="EX92" s="74"/>
      <c r="EY92" s="74"/>
      <c r="EZ92" s="74"/>
      <c r="FA92" s="74"/>
      <c r="FB92" s="74"/>
      <c r="FC92" s="74"/>
      <c r="FD92" s="74"/>
      <c r="FE92" s="74"/>
      <c r="FF92" s="74"/>
      <c r="FG92" s="74"/>
      <c r="FH92" s="74"/>
      <c r="FI92" s="74"/>
      <c r="FJ92" s="74"/>
      <c r="FK92" s="74"/>
      <c r="FL92" s="74"/>
      <c r="FM92" s="74"/>
      <c r="FN92" s="74"/>
      <c r="FO92" s="74"/>
      <c r="FP92" s="74"/>
      <c r="FQ92" s="74"/>
      <c r="FR92" s="74"/>
      <c r="FS92" s="74"/>
      <c r="FT92" s="74"/>
      <c r="FU92" s="74"/>
      <c r="FV92" s="74"/>
      <c r="FW92" s="74"/>
      <c r="FX92" s="74"/>
      <c r="FY92" s="74"/>
      <c r="FZ92" s="74"/>
      <c r="GA92" s="74"/>
      <c r="GB92" s="74"/>
      <c r="GC92" s="74"/>
      <c r="GD92" s="74"/>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row>
    <row r="93" spans="1:211" customFormat="1" ht="19.95" customHeight="1" thickBot="1" x14ac:dyDescent="0.35">
      <c r="A93" s="36"/>
      <c r="B93" s="73"/>
      <c r="C93" s="219"/>
      <c r="D93" s="218"/>
      <c r="E93" s="869"/>
      <c r="F93" s="830"/>
      <c r="G93" s="830"/>
      <c r="H93" s="816" t="s">
        <v>1821</v>
      </c>
      <c r="I93" s="817"/>
      <c r="J93" s="818"/>
      <c r="K93" s="74"/>
      <c r="L93" s="74"/>
      <c r="M93" s="74"/>
      <c r="N93" s="74"/>
      <c r="O93" s="74"/>
      <c r="P93" s="74"/>
      <c r="Q93" s="74"/>
      <c r="R93" s="75"/>
      <c r="S93" s="36"/>
      <c r="T93" s="74"/>
      <c r="U93" s="74"/>
      <c r="V93" s="74"/>
      <c r="W93" s="74"/>
      <c r="X93" s="74"/>
      <c r="Y93" s="74"/>
      <c r="Z93" s="74"/>
      <c r="AA93" s="74"/>
      <c r="AB93" s="74"/>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c r="BN93" s="74"/>
      <c r="BO93" s="74"/>
      <c r="BP93" s="74"/>
      <c r="BQ93" s="74"/>
      <c r="BR93" s="74"/>
      <c r="BS93" s="74"/>
      <c r="BT93" s="74"/>
      <c r="BU93" s="74"/>
      <c r="BV93" s="74"/>
      <c r="BW93" s="74"/>
      <c r="BX93" s="74"/>
      <c r="BY93" s="74"/>
      <c r="BZ93" s="74"/>
      <c r="CA93" s="74"/>
      <c r="CB93" s="74"/>
      <c r="CC93" s="74"/>
      <c r="CD93" s="74"/>
      <c r="CE93" s="74"/>
      <c r="CF93" s="74"/>
      <c r="CG93" s="74"/>
      <c r="CH93" s="74"/>
      <c r="CI93" s="74"/>
      <c r="CJ93" s="74"/>
      <c r="CK93" s="74"/>
      <c r="CL93" s="74"/>
      <c r="CM93" s="74"/>
      <c r="CN93" s="74"/>
      <c r="CO93" s="74"/>
      <c r="CP93" s="74"/>
      <c r="CQ93" s="74"/>
      <c r="CR93" s="74"/>
      <c r="CS93" s="74"/>
      <c r="CT93" s="74"/>
      <c r="CU93" s="74"/>
      <c r="CV93" s="74"/>
      <c r="CW93" s="74"/>
      <c r="CX93" s="74"/>
      <c r="CY93" s="74"/>
      <c r="CZ93" s="74"/>
      <c r="DA93" s="74"/>
      <c r="DB93" s="74"/>
      <c r="DC93" s="74"/>
      <c r="DD93" s="74"/>
      <c r="DE93" s="74"/>
      <c r="DF93" s="74"/>
      <c r="DG93" s="74"/>
      <c r="DH93" s="74"/>
      <c r="DI93" s="74"/>
      <c r="DJ93" s="74"/>
      <c r="DK93" s="74"/>
      <c r="DL93" s="74"/>
      <c r="DM93" s="74"/>
      <c r="DN93" s="74"/>
      <c r="DO93" s="74"/>
      <c r="DP93" s="74"/>
      <c r="DQ93" s="74"/>
      <c r="DR93" s="74"/>
      <c r="DS93" s="74"/>
      <c r="DT93" s="74"/>
      <c r="DU93" s="74"/>
      <c r="DV93" s="74"/>
      <c r="DW93" s="74"/>
      <c r="DX93" s="74"/>
      <c r="DY93" s="74"/>
      <c r="DZ93" s="74"/>
      <c r="EA93" s="74"/>
      <c r="EB93" s="74"/>
      <c r="EC93" s="74"/>
      <c r="ED93" s="74"/>
      <c r="EE93" s="74"/>
      <c r="EF93" s="74"/>
      <c r="EG93" s="74"/>
      <c r="EH93" s="74"/>
      <c r="EI93" s="74"/>
      <c r="EJ93" s="74"/>
      <c r="EK93" s="74"/>
      <c r="EL93" s="74"/>
      <c r="EM93" s="74"/>
      <c r="EN93" s="74"/>
      <c r="EO93" s="74"/>
      <c r="EP93" s="74"/>
      <c r="EQ93" s="74"/>
      <c r="ER93" s="74"/>
      <c r="ES93" s="74"/>
      <c r="ET93" s="74"/>
      <c r="EU93" s="74"/>
      <c r="EV93" s="74"/>
      <c r="EW93" s="74"/>
      <c r="EX93" s="74"/>
      <c r="EY93" s="74"/>
      <c r="EZ93" s="74"/>
      <c r="FA93" s="74"/>
      <c r="FB93" s="74"/>
      <c r="FC93" s="74"/>
      <c r="FD93" s="74"/>
      <c r="FE93" s="74"/>
      <c r="FF93" s="74"/>
      <c r="FG93" s="74"/>
      <c r="FH93" s="74"/>
      <c r="FI93" s="74"/>
      <c r="FJ93" s="74"/>
      <c r="FK93" s="74"/>
      <c r="FL93" s="74"/>
      <c r="FM93" s="74"/>
      <c r="FN93" s="74"/>
      <c r="FO93" s="74"/>
      <c r="FP93" s="74"/>
      <c r="FQ93" s="74"/>
      <c r="FR93" s="74"/>
      <c r="FS93" s="74"/>
      <c r="FT93" s="74"/>
      <c r="FU93" s="74"/>
      <c r="FV93" s="74"/>
      <c r="FW93" s="74"/>
      <c r="FX93" s="74"/>
      <c r="FY93" s="74"/>
      <c r="FZ93" s="74"/>
      <c r="GA93" s="74"/>
      <c r="GB93" s="74"/>
      <c r="GC93" s="74"/>
      <c r="GD93" s="74"/>
      <c r="GE93" s="74"/>
      <c r="GF93" s="74"/>
      <c r="GG93" s="74"/>
      <c r="GH93" s="74"/>
      <c r="GI93" s="74"/>
      <c r="GJ93" s="74"/>
      <c r="GK93" s="74"/>
      <c r="GL93" s="74"/>
      <c r="GM93" s="74"/>
      <c r="GN93" s="74"/>
      <c r="GO93" s="74"/>
      <c r="GP93" s="74"/>
      <c r="GQ93" s="74"/>
      <c r="GR93" s="74"/>
      <c r="GS93" s="74"/>
      <c r="GT93" s="74"/>
      <c r="GU93" s="74"/>
      <c r="GV93" s="74"/>
      <c r="GW93" s="74"/>
      <c r="GX93" s="74"/>
      <c r="GY93" s="74"/>
      <c r="GZ93" s="74"/>
      <c r="HA93" s="74"/>
      <c r="HB93" s="74"/>
      <c r="HC93" s="74"/>
    </row>
    <row r="94" spans="1:211" customFormat="1" ht="19.95" customHeight="1" x14ac:dyDescent="0.3">
      <c r="A94" s="36"/>
      <c r="B94" s="73"/>
      <c r="C94" s="219"/>
      <c r="D94" s="218"/>
      <c r="E94" s="869"/>
      <c r="F94" s="942" t="s">
        <v>252</v>
      </c>
      <c r="G94" s="943"/>
      <c r="H94" s="810" t="s">
        <v>432</v>
      </c>
      <c r="I94" s="811"/>
      <c r="J94" s="812"/>
      <c r="K94" s="74"/>
      <c r="L94" s="74"/>
      <c r="M94" s="74"/>
      <c r="N94" s="74"/>
      <c r="O94" s="74"/>
      <c r="P94" s="74"/>
      <c r="Q94" s="74"/>
      <c r="R94" s="75"/>
      <c r="S94" s="36"/>
      <c r="T94" s="74"/>
      <c r="U94" s="74"/>
      <c r="V94" s="74"/>
      <c r="W94" s="74"/>
      <c r="X94" s="74"/>
      <c r="Y94" s="74"/>
      <c r="Z94" s="74"/>
      <c r="AA94" s="74"/>
      <c r="AB94" s="74"/>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c r="BN94" s="74"/>
      <c r="BO94" s="74"/>
      <c r="BP94" s="74"/>
      <c r="BQ94" s="74"/>
      <c r="BR94" s="74"/>
      <c r="BS94" s="74"/>
      <c r="BT94" s="74"/>
      <c r="BU94" s="74"/>
      <c r="BV94" s="74"/>
      <c r="BW94" s="74"/>
      <c r="BX94" s="74"/>
      <c r="BY94" s="74"/>
      <c r="BZ94" s="74"/>
      <c r="CA94" s="74"/>
      <c r="CB94" s="74"/>
      <c r="CC94" s="74"/>
      <c r="CD94" s="74"/>
      <c r="CE94" s="74"/>
      <c r="CF94" s="74"/>
      <c r="CG94" s="74"/>
      <c r="CH94" s="74"/>
      <c r="CI94" s="74"/>
      <c r="CJ94" s="74"/>
      <c r="CK94" s="74"/>
      <c r="CL94" s="74"/>
      <c r="CM94" s="74"/>
      <c r="CN94" s="74"/>
      <c r="CO94" s="74"/>
      <c r="CP94" s="74"/>
      <c r="CQ94" s="74"/>
      <c r="CR94" s="74"/>
      <c r="CS94" s="74"/>
      <c r="CT94" s="74"/>
      <c r="CU94" s="74"/>
      <c r="CV94" s="74"/>
      <c r="CW94" s="74"/>
      <c r="CX94" s="74"/>
      <c r="CY94" s="74"/>
      <c r="CZ94" s="74"/>
      <c r="DA94" s="74"/>
      <c r="DB94" s="74"/>
      <c r="DC94" s="74"/>
      <c r="DD94" s="74"/>
      <c r="DE94" s="74"/>
      <c r="DF94" s="74"/>
      <c r="DG94" s="74"/>
      <c r="DH94" s="74"/>
      <c r="DI94" s="74"/>
      <c r="DJ94" s="74"/>
      <c r="DK94" s="74"/>
      <c r="DL94" s="74"/>
      <c r="DM94" s="74"/>
      <c r="DN94" s="74"/>
      <c r="DO94" s="74"/>
      <c r="DP94" s="74"/>
      <c r="DQ94" s="74"/>
      <c r="DR94" s="74"/>
      <c r="DS94" s="74"/>
      <c r="DT94" s="74"/>
      <c r="DU94" s="74"/>
      <c r="DV94" s="74"/>
      <c r="DW94" s="74"/>
      <c r="DX94" s="74"/>
      <c r="DY94" s="74"/>
      <c r="DZ94" s="74"/>
      <c r="EA94" s="74"/>
      <c r="EB94" s="74"/>
      <c r="EC94" s="74"/>
      <c r="ED94" s="74"/>
      <c r="EE94" s="74"/>
      <c r="EF94" s="74"/>
      <c r="EG94" s="74"/>
      <c r="EH94" s="74"/>
      <c r="EI94" s="74"/>
      <c r="EJ94" s="74"/>
      <c r="EK94" s="74"/>
      <c r="EL94" s="74"/>
      <c r="EM94" s="74"/>
      <c r="EN94" s="74"/>
      <c r="EO94" s="74"/>
      <c r="EP94" s="74"/>
      <c r="EQ94" s="74"/>
      <c r="ER94" s="74"/>
      <c r="ES94" s="74"/>
      <c r="ET94" s="74"/>
      <c r="EU94" s="74"/>
      <c r="EV94" s="74"/>
      <c r="EW94" s="74"/>
      <c r="EX94" s="74"/>
      <c r="EY94" s="74"/>
      <c r="EZ94" s="74"/>
      <c r="FA94" s="74"/>
      <c r="FB94" s="74"/>
      <c r="FC94" s="74"/>
      <c r="FD94" s="74"/>
      <c r="FE94" s="74"/>
      <c r="FF94" s="74"/>
      <c r="FG94" s="74"/>
      <c r="FH94" s="74"/>
      <c r="FI94" s="74"/>
      <c r="FJ94" s="74"/>
      <c r="FK94" s="74"/>
      <c r="FL94" s="74"/>
      <c r="FM94" s="74"/>
      <c r="FN94" s="74"/>
      <c r="FO94" s="74"/>
      <c r="FP94" s="74"/>
      <c r="FQ94" s="74"/>
      <c r="FR94" s="74"/>
      <c r="FS94" s="74"/>
      <c r="FT94" s="74"/>
      <c r="FU94" s="74"/>
      <c r="FV94" s="74"/>
      <c r="FW94" s="74"/>
      <c r="FX94" s="74"/>
      <c r="FY94" s="74"/>
      <c r="FZ94" s="74"/>
      <c r="GA94" s="74"/>
      <c r="GB94" s="74"/>
      <c r="GC94" s="74"/>
      <c r="GD94" s="74"/>
      <c r="GE94" s="74"/>
      <c r="GF94" s="74"/>
      <c r="GG94" s="74"/>
      <c r="GH94" s="74"/>
      <c r="GI94" s="74"/>
      <c r="GJ94" s="74"/>
      <c r="GK94" s="74"/>
      <c r="GL94" s="74"/>
      <c r="GM94" s="74"/>
      <c r="GN94" s="74"/>
      <c r="GO94" s="74"/>
      <c r="GP94" s="74"/>
      <c r="GQ94" s="74"/>
      <c r="GR94" s="74"/>
      <c r="GS94" s="74"/>
      <c r="GT94" s="74"/>
      <c r="GU94" s="74"/>
      <c r="GV94" s="74"/>
      <c r="GW94" s="74"/>
      <c r="GX94" s="74"/>
      <c r="GY94" s="74"/>
      <c r="GZ94" s="74"/>
      <c r="HA94" s="74"/>
      <c r="HB94" s="74"/>
      <c r="HC94" s="74"/>
    </row>
    <row r="95" spans="1:211" customFormat="1" ht="19.95" customHeight="1" x14ac:dyDescent="0.3">
      <c r="A95" s="36"/>
      <c r="B95" s="73"/>
      <c r="C95" s="219"/>
      <c r="D95" s="218"/>
      <c r="E95" s="869"/>
      <c r="F95" s="905"/>
      <c r="G95" s="944"/>
      <c r="H95" s="827" t="s">
        <v>438</v>
      </c>
      <c r="I95" s="820"/>
      <c r="J95" s="828"/>
      <c r="K95" s="74"/>
      <c r="L95" s="74"/>
      <c r="M95" s="74"/>
      <c r="N95" s="74"/>
      <c r="O95" s="74"/>
      <c r="P95" s="74"/>
      <c r="Q95" s="74"/>
      <c r="R95" s="75"/>
      <c r="S95" s="36"/>
      <c r="T95" s="74"/>
      <c r="U95" s="74"/>
      <c r="V95" s="74"/>
      <c r="W95" s="74"/>
      <c r="X95" s="74"/>
      <c r="Y95" s="74"/>
      <c r="Z95" s="74"/>
      <c r="AA95" s="74"/>
      <c r="AB95" s="74"/>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c r="BF95" s="74"/>
      <c r="BG95" s="74"/>
      <c r="BH95" s="74"/>
      <c r="BI95" s="74"/>
      <c r="BJ95" s="74"/>
      <c r="BK95" s="74"/>
      <c r="BL95" s="74"/>
      <c r="BM95" s="74"/>
      <c r="BN95" s="74"/>
      <c r="BO95" s="74"/>
      <c r="BP95" s="74"/>
      <c r="BQ95" s="74"/>
      <c r="BR95" s="74"/>
      <c r="BS95" s="74"/>
      <c r="BT95" s="74"/>
      <c r="BU95" s="74"/>
      <c r="BV95" s="74"/>
      <c r="BW95" s="74"/>
      <c r="BX95" s="74"/>
      <c r="BY95" s="74"/>
      <c r="BZ95" s="74"/>
      <c r="CA95" s="74"/>
      <c r="CB95" s="74"/>
      <c r="CC95" s="74"/>
      <c r="CD95" s="74"/>
      <c r="CE95" s="74"/>
      <c r="CF95" s="74"/>
      <c r="CG95" s="74"/>
      <c r="CH95" s="74"/>
      <c r="CI95" s="74"/>
      <c r="CJ95" s="74"/>
      <c r="CK95" s="74"/>
      <c r="CL95" s="74"/>
      <c r="CM95" s="74"/>
      <c r="CN95" s="74"/>
      <c r="CO95" s="74"/>
      <c r="CP95" s="74"/>
      <c r="CQ95" s="74"/>
      <c r="CR95" s="74"/>
      <c r="CS95" s="74"/>
      <c r="CT95" s="74"/>
      <c r="CU95" s="74"/>
      <c r="CV95" s="74"/>
      <c r="CW95" s="74"/>
      <c r="CX95" s="74"/>
      <c r="CY95" s="74"/>
      <c r="CZ95" s="74"/>
      <c r="DA95" s="74"/>
      <c r="DB95" s="74"/>
      <c r="DC95" s="74"/>
      <c r="DD95" s="74"/>
      <c r="DE95" s="74"/>
      <c r="DF95" s="74"/>
      <c r="DG95" s="74"/>
      <c r="DH95" s="74"/>
      <c r="DI95" s="74"/>
      <c r="DJ95" s="74"/>
      <c r="DK95" s="74"/>
      <c r="DL95" s="74"/>
      <c r="DM95" s="74"/>
      <c r="DN95" s="74"/>
      <c r="DO95" s="74"/>
      <c r="DP95" s="74"/>
      <c r="DQ95" s="74"/>
      <c r="DR95" s="74"/>
      <c r="DS95" s="74"/>
      <c r="DT95" s="74"/>
      <c r="DU95" s="74"/>
      <c r="DV95" s="74"/>
      <c r="DW95" s="74"/>
      <c r="DX95" s="74"/>
      <c r="DY95" s="74"/>
      <c r="DZ95" s="74"/>
      <c r="EA95" s="74"/>
      <c r="EB95" s="74"/>
      <c r="EC95" s="74"/>
      <c r="ED95" s="74"/>
      <c r="EE95" s="74"/>
      <c r="EF95" s="74"/>
      <c r="EG95" s="74"/>
      <c r="EH95" s="74"/>
      <c r="EI95" s="74"/>
      <c r="EJ95" s="74"/>
      <c r="EK95" s="74"/>
      <c r="EL95" s="74"/>
      <c r="EM95" s="74"/>
      <c r="EN95" s="74"/>
      <c r="EO95" s="74"/>
      <c r="EP95" s="74"/>
      <c r="EQ95" s="74"/>
      <c r="ER95" s="74"/>
      <c r="ES95" s="74"/>
      <c r="ET95" s="74"/>
      <c r="EU95" s="74"/>
      <c r="EV95" s="74"/>
      <c r="EW95" s="74"/>
      <c r="EX95" s="74"/>
      <c r="EY95" s="74"/>
      <c r="EZ95" s="74"/>
      <c r="FA95" s="74"/>
      <c r="FB95" s="74"/>
      <c r="FC95" s="74"/>
      <c r="FD95" s="74"/>
      <c r="FE95" s="74"/>
      <c r="FF95" s="74"/>
      <c r="FG95" s="74"/>
      <c r="FH95" s="74"/>
      <c r="FI95" s="74"/>
      <c r="FJ95" s="74"/>
      <c r="FK95" s="74"/>
      <c r="FL95" s="74"/>
      <c r="FM95" s="74"/>
      <c r="FN95" s="74"/>
      <c r="FO95" s="74"/>
      <c r="FP95" s="74"/>
      <c r="FQ95" s="74"/>
      <c r="FR95" s="74"/>
      <c r="FS95" s="74"/>
      <c r="FT95" s="74"/>
      <c r="FU95" s="74"/>
      <c r="FV95" s="74"/>
      <c r="FW95" s="74"/>
      <c r="FX95" s="74"/>
      <c r="FY95" s="74"/>
      <c r="FZ95" s="74"/>
      <c r="GA95" s="74"/>
      <c r="GB95" s="74"/>
      <c r="GC95" s="74"/>
      <c r="GD95" s="74"/>
      <c r="GE95" s="74"/>
      <c r="GF95" s="74"/>
      <c r="GG95" s="74"/>
      <c r="GH95" s="74"/>
      <c r="GI95" s="74"/>
      <c r="GJ95" s="74"/>
      <c r="GK95" s="74"/>
      <c r="GL95" s="74"/>
      <c r="GM95" s="74"/>
      <c r="GN95" s="74"/>
      <c r="GO95" s="74"/>
      <c r="GP95" s="74"/>
      <c r="GQ95" s="74"/>
      <c r="GR95" s="74"/>
      <c r="GS95" s="74"/>
      <c r="GT95" s="74"/>
      <c r="GU95" s="74"/>
      <c r="GV95" s="74"/>
      <c r="GW95" s="74"/>
      <c r="GX95" s="74"/>
      <c r="GY95" s="74"/>
      <c r="GZ95" s="74"/>
      <c r="HA95" s="74"/>
      <c r="HB95" s="74"/>
      <c r="HC95" s="74"/>
    </row>
    <row r="96" spans="1:211" customFormat="1" ht="19.95" customHeight="1" thickBot="1" x14ac:dyDescent="0.35">
      <c r="A96" s="36"/>
      <c r="B96" s="73"/>
      <c r="C96" s="218"/>
      <c r="D96" s="388"/>
      <c r="E96" s="870"/>
      <c r="F96" s="907"/>
      <c r="G96" s="945"/>
      <c r="H96" s="816" t="s">
        <v>445</v>
      </c>
      <c r="I96" s="817"/>
      <c r="J96" s="818"/>
      <c r="K96" s="74"/>
      <c r="L96" s="74"/>
      <c r="M96" s="222"/>
      <c r="N96" s="74"/>
      <c r="O96" s="74"/>
      <c r="P96" s="74"/>
      <c r="Q96" s="74"/>
      <c r="R96" s="75"/>
      <c r="S96" s="36"/>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c r="DC96" s="74"/>
      <c r="DD96" s="74"/>
      <c r="DE96" s="74"/>
      <c r="DF96" s="74"/>
      <c r="DG96" s="74"/>
      <c r="DH96" s="74"/>
      <c r="DI96" s="74"/>
      <c r="DJ96" s="74"/>
      <c r="DK96" s="74"/>
      <c r="DL96" s="74"/>
      <c r="DM96" s="74"/>
      <c r="DN96" s="74"/>
      <c r="DO96" s="74"/>
      <c r="DP96" s="74"/>
      <c r="DQ96" s="74"/>
      <c r="DR96" s="74"/>
      <c r="DS96" s="74"/>
      <c r="DT96" s="74"/>
      <c r="DU96" s="74"/>
      <c r="DV96" s="74"/>
      <c r="DW96" s="74"/>
      <c r="DX96" s="74"/>
      <c r="DY96" s="74"/>
      <c r="DZ96" s="74"/>
      <c r="EA96" s="74"/>
      <c r="EB96" s="74"/>
      <c r="EC96" s="74"/>
      <c r="ED96" s="74"/>
      <c r="EE96" s="74"/>
      <c r="EF96" s="74"/>
      <c r="EG96" s="74"/>
      <c r="EH96" s="74"/>
      <c r="EI96" s="74"/>
      <c r="EJ96" s="74"/>
      <c r="EK96" s="74"/>
      <c r="EL96" s="74"/>
      <c r="EM96" s="74"/>
      <c r="EN96" s="74"/>
      <c r="EO96" s="74"/>
      <c r="EP96" s="74"/>
      <c r="EQ96" s="74"/>
      <c r="ER96" s="74"/>
      <c r="ES96" s="74"/>
      <c r="ET96" s="74"/>
      <c r="EU96" s="74"/>
      <c r="EV96" s="74"/>
      <c r="EW96" s="74"/>
      <c r="EX96" s="74"/>
      <c r="EY96" s="74"/>
      <c r="EZ96" s="74"/>
      <c r="FA96" s="74"/>
      <c r="FB96" s="74"/>
      <c r="FC96" s="74"/>
      <c r="FD96" s="74"/>
      <c r="FE96" s="74"/>
      <c r="FF96" s="74"/>
      <c r="FG96" s="74"/>
      <c r="FH96" s="74"/>
      <c r="FI96" s="74"/>
      <c r="FJ96" s="74"/>
      <c r="FK96" s="74"/>
      <c r="FL96" s="74"/>
      <c r="FM96" s="74"/>
      <c r="FN96" s="74"/>
      <c r="FO96" s="74"/>
      <c r="FP96" s="74"/>
      <c r="FQ96" s="74"/>
      <c r="FR96" s="74"/>
      <c r="FS96" s="74"/>
      <c r="FT96" s="74"/>
      <c r="FU96" s="74"/>
      <c r="FV96" s="74"/>
      <c r="FW96" s="74"/>
      <c r="FX96" s="74"/>
      <c r="FY96" s="74"/>
      <c r="FZ96" s="74"/>
      <c r="GA96" s="74"/>
      <c r="GB96" s="74"/>
      <c r="GC96" s="74"/>
      <c r="GD96" s="74"/>
      <c r="GE96" s="74"/>
      <c r="GF96" s="74"/>
      <c r="GG96" s="74"/>
      <c r="GH96" s="74"/>
      <c r="GI96" s="74"/>
      <c r="GJ96" s="74"/>
      <c r="GK96" s="74"/>
      <c r="GL96" s="74"/>
      <c r="GM96" s="74"/>
      <c r="GN96" s="74"/>
      <c r="GO96" s="74"/>
      <c r="GP96" s="74"/>
      <c r="GQ96" s="74"/>
      <c r="GR96" s="74"/>
      <c r="GS96" s="74"/>
      <c r="GT96" s="74"/>
      <c r="GU96" s="74"/>
      <c r="GV96" s="74"/>
      <c r="GW96" s="74"/>
      <c r="GX96" s="74"/>
      <c r="GY96" s="74"/>
      <c r="GZ96" s="74"/>
      <c r="HA96" s="74"/>
      <c r="HB96" s="74"/>
      <c r="HC96" s="74"/>
    </row>
    <row r="97" spans="1:211" customFormat="1" ht="15.6" x14ac:dyDescent="0.3">
      <c r="A97" s="36"/>
      <c r="B97" s="73"/>
      <c r="C97" s="218"/>
      <c r="D97" s="388"/>
      <c r="E97" s="74"/>
      <c r="F97" s="202"/>
      <c r="G97" s="74"/>
      <c r="H97" s="74"/>
      <c r="I97" s="74"/>
      <c r="J97" s="74"/>
      <c r="K97" s="74"/>
      <c r="L97" s="74"/>
      <c r="M97" s="222"/>
      <c r="N97" s="74"/>
      <c r="O97" s="74"/>
      <c r="P97" s="74"/>
      <c r="Q97" s="74"/>
      <c r="R97" s="75"/>
      <c r="S97" s="36"/>
      <c r="T97" s="74"/>
      <c r="U97" s="74"/>
      <c r="V97" s="74"/>
      <c r="W97" s="74"/>
      <c r="X97" s="74"/>
      <c r="Y97" s="74"/>
      <c r="Z97" s="74"/>
      <c r="AA97" s="74"/>
      <c r="AB97" s="74"/>
      <c r="AC97" s="74"/>
      <c r="AD97" s="74"/>
      <c r="AE97" s="74"/>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c r="BE97" s="74"/>
      <c r="BF97" s="74"/>
      <c r="BG97" s="74"/>
      <c r="BH97" s="74"/>
      <c r="BI97" s="74"/>
      <c r="BJ97" s="74"/>
      <c r="BK97" s="74"/>
      <c r="BL97" s="74"/>
      <c r="BM97" s="74"/>
      <c r="BN97" s="74"/>
      <c r="BO97" s="74"/>
      <c r="BP97" s="74"/>
      <c r="BQ97" s="74"/>
      <c r="BR97" s="74"/>
      <c r="BS97" s="74"/>
      <c r="BT97" s="74"/>
      <c r="BU97" s="74"/>
      <c r="BV97" s="74"/>
      <c r="BW97" s="74"/>
      <c r="BX97" s="74"/>
      <c r="BY97" s="74"/>
      <c r="BZ97" s="74"/>
      <c r="CA97" s="74"/>
      <c r="CB97" s="74"/>
      <c r="CC97" s="74"/>
      <c r="CD97" s="74"/>
      <c r="CE97" s="74"/>
      <c r="CF97" s="74"/>
      <c r="CG97" s="74"/>
      <c r="CH97" s="74"/>
      <c r="CI97" s="74"/>
      <c r="CJ97" s="74"/>
      <c r="CK97" s="74"/>
      <c r="CL97" s="74"/>
      <c r="CM97" s="74"/>
      <c r="CN97" s="74"/>
      <c r="CO97" s="74"/>
      <c r="CP97" s="74"/>
      <c r="CQ97" s="74"/>
      <c r="CR97" s="74"/>
      <c r="CS97" s="74"/>
      <c r="CT97" s="74"/>
      <c r="CU97" s="74"/>
      <c r="CV97" s="74"/>
      <c r="CW97" s="74"/>
      <c r="CX97" s="74"/>
      <c r="CY97" s="74"/>
      <c r="CZ97" s="74"/>
      <c r="DA97" s="74"/>
      <c r="DB97" s="74"/>
      <c r="DC97" s="74"/>
      <c r="DD97" s="74"/>
      <c r="DE97" s="74"/>
      <c r="DF97" s="74"/>
      <c r="DG97" s="74"/>
      <c r="DH97" s="74"/>
      <c r="DI97" s="74"/>
      <c r="DJ97" s="74"/>
      <c r="DK97" s="74"/>
      <c r="DL97" s="74"/>
      <c r="DM97" s="74"/>
      <c r="DN97" s="74"/>
      <c r="DO97" s="74"/>
      <c r="DP97" s="74"/>
      <c r="DQ97" s="74"/>
      <c r="DR97" s="74"/>
      <c r="DS97" s="74"/>
      <c r="DT97" s="74"/>
      <c r="DU97" s="74"/>
      <c r="DV97" s="74"/>
      <c r="DW97" s="74"/>
      <c r="DX97" s="74"/>
      <c r="DY97" s="74"/>
      <c r="DZ97" s="74"/>
      <c r="EA97" s="74"/>
      <c r="EB97" s="74"/>
      <c r="EC97" s="74"/>
      <c r="ED97" s="74"/>
      <c r="EE97" s="74"/>
      <c r="EF97" s="74"/>
      <c r="EG97" s="74"/>
      <c r="EH97" s="74"/>
      <c r="EI97" s="74"/>
      <c r="EJ97" s="74"/>
      <c r="EK97" s="74"/>
      <c r="EL97" s="74"/>
      <c r="EM97" s="74"/>
      <c r="EN97" s="74"/>
      <c r="EO97" s="74"/>
      <c r="EP97" s="74"/>
      <c r="EQ97" s="74"/>
      <c r="ER97" s="74"/>
      <c r="ES97" s="74"/>
      <c r="ET97" s="74"/>
      <c r="EU97" s="74"/>
      <c r="EV97" s="74"/>
      <c r="EW97" s="74"/>
      <c r="EX97" s="74"/>
      <c r="EY97" s="74"/>
      <c r="EZ97" s="74"/>
      <c r="FA97" s="74"/>
      <c r="FB97" s="74"/>
      <c r="FC97" s="74"/>
      <c r="FD97" s="74"/>
      <c r="FE97" s="74"/>
      <c r="FF97" s="74"/>
      <c r="FG97" s="74"/>
      <c r="FH97" s="74"/>
      <c r="FI97" s="74"/>
      <c r="FJ97" s="74"/>
      <c r="FK97" s="74"/>
      <c r="FL97" s="74"/>
      <c r="FM97" s="74"/>
      <c r="FN97" s="74"/>
      <c r="FO97" s="74"/>
      <c r="FP97" s="74"/>
      <c r="FQ97" s="74"/>
      <c r="FR97" s="74"/>
      <c r="FS97" s="74"/>
      <c r="FT97" s="74"/>
      <c r="FU97" s="74"/>
      <c r="FV97" s="74"/>
      <c r="FW97" s="74"/>
      <c r="FX97" s="74"/>
      <c r="FY97" s="74"/>
      <c r="FZ97" s="74"/>
      <c r="GA97" s="74"/>
      <c r="GB97" s="74"/>
      <c r="GC97" s="74"/>
      <c r="GD97" s="74"/>
      <c r="GE97" s="74"/>
      <c r="GF97" s="74"/>
      <c r="GG97" s="74"/>
      <c r="GH97" s="74"/>
      <c r="GI97" s="74"/>
      <c r="GJ97" s="74"/>
      <c r="GK97" s="74"/>
      <c r="GL97" s="74"/>
      <c r="GM97" s="74"/>
      <c r="GN97" s="74"/>
      <c r="GO97" s="74"/>
      <c r="GP97" s="74"/>
      <c r="GQ97" s="74"/>
      <c r="GR97" s="74"/>
      <c r="GS97" s="74"/>
      <c r="GT97" s="74"/>
      <c r="GU97" s="74"/>
      <c r="GV97" s="74"/>
      <c r="GW97" s="74"/>
      <c r="GX97" s="74"/>
      <c r="GY97" s="74"/>
      <c r="GZ97" s="74"/>
      <c r="HA97" s="74"/>
      <c r="HB97" s="74"/>
      <c r="HC97" s="74"/>
    </row>
    <row r="98" spans="1:211" customFormat="1" ht="19.95" customHeight="1" x14ac:dyDescent="0.3">
      <c r="A98" s="36"/>
      <c r="B98" s="73"/>
      <c r="C98" s="218"/>
      <c r="D98" s="388"/>
      <c r="E98" s="897" t="s">
        <v>1822</v>
      </c>
      <c r="F98" s="897"/>
      <c r="G98" s="897"/>
      <c r="H98" s="897"/>
      <c r="I98" s="897"/>
      <c r="J98" s="897"/>
      <c r="K98" s="897"/>
      <c r="L98" s="897"/>
      <c r="M98" s="222"/>
      <c r="N98" s="74"/>
      <c r="O98" s="74"/>
      <c r="P98" s="74"/>
      <c r="Q98" s="74"/>
      <c r="R98" s="75"/>
      <c r="S98" s="36"/>
      <c r="T98" s="74"/>
      <c r="U98" s="74"/>
      <c r="V98" s="74"/>
      <c r="W98" s="74"/>
      <c r="X98" s="74"/>
      <c r="Y98" s="74"/>
      <c r="Z98" s="74"/>
      <c r="AA98" s="74"/>
      <c r="AB98" s="74"/>
      <c r="AC98" s="74"/>
      <c r="AD98" s="74"/>
      <c r="AE98" s="74"/>
      <c r="AF98" s="74"/>
      <c r="AG98" s="74"/>
      <c r="AH98" s="74"/>
      <c r="AI98" s="74"/>
      <c r="AJ98" s="74"/>
      <c r="AK98" s="74"/>
      <c r="AL98" s="74"/>
      <c r="AM98" s="74"/>
      <c r="AN98" s="74"/>
      <c r="AO98" s="74"/>
      <c r="AP98" s="74"/>
      <c r="AQ98" s="74"/>
      <c r="AR98" s="74"/>
      <c r="AS98" s="74"/>
      <c r="AT98" s="74"/>
      <c r="AU98" s="74"/>
      <c r="AV98" s="74"/>
      <c r="AW98" s="74"/>
      <c r="AX98" s="74"/>
      <c r="AY98" s="74"/>
      <c r="AZ98" s="74"/>
      <c r="BA98" s="74"/>
      <c r="BB98" s="74"/>
      <c r="BC98" s="74"/>
      <c r="BD98" s="74"/>
      <c r="BE98" s="74"/>
      <c r="BF98" s="74"/>
      <c r="BG98" s="74"/>
      <c r="BH98" s="74"/>
      <c r="BI98" s="74"/>
      <c r="BJ98" s="74"/>
      <c r="BK98" s="74"/>
      <c r="BL98" s="74"/>
      <c r="BM98" s="74"/>
      <c r="BN98" s="74"/>
      <c r="BO98" s="74"/>
      <c r="BP98" s="74"/>
      <c r="BQ98" s="74"/>
      <c r="BR98" s="74"/>
      <c r="BS98" s="74"/>
      <c r="BT98" s="74"/>
      <c r="BU98" s="74"/>
      <c r="BV98" s="74"/>
      <c r="BW98" s="74"/>
      <c r="BX98" s="74"/>
      <c r="BY98" s="74"/>
      <c r="BZ98" s="74"/>
      <c r="CA98" s="74"/>
      <c r="CB98" s="74"/>
      <c r="CC98" s="74"/>
      <c r="CD98" s="74"/>
      <c r="CE98" s="74"/>
      <c r="CF98" s="74"/>
      <c r="CG98" s="74"/>
      <c r="CH98" s="74"/>
      <c r="CI98" s="74"/>
      <c r="CJ98" s="74"/>
      <c r="CK98" s="74"/>
      <c r="CL98" s="74"/>
      <c r="CM98" s="74"/>
      <c r="CN98" s="74"/>
      <c r="CO98" s="74"/>
      <c r="CP98" s="74"/>
      <c r="CQ98" s="74"/>
      <c r="CR98" s="74"/>
      <c r="CS98" s="74"/>
      <c r="CT98" s="74"/>
      <c r="CU98" s="74"/>
      <c r="CV98" s="74"/>
      <c r="CW98" s="74"/>
      <c r="CX98" s="74"/>
      <c r="CY98" s="74"/>
      <c r="CZ98" s="74"/>
      <c r="DA98" s="74"/>
      <c r="DB98" s="74"/>
      <c r="DC98" s="74"/>
      <c r="DD98" s="74"/>
      <c r="DE98" s="74"/>
      <c r="DF98" s="74"/>
      <c r="DG98" s="74"/>
      <c r="DH98" s="74"/>
      <c r="DI98" s="74"/>
      <c r="DJ98" s="74"/>
      <c r="DK98" s="74"/>
      <c r="DL98" s="74"/>
      <c r="DM98" s="74"/>
      <c r="DN98" s="74"/>
      <c r="DO98" s="74"/>
      <c r="DP98" s="74"/>
      <c r="DQ98" s="74"/>
      <c r="DR98" s="74"/>
      <c r="DS98" s="74"/>
      <c r="DT98" s="74"/>
      <c r="DU98" s="74"/>
      <c r="DV98" s="74"/>
      <c r="DW98" s="74"/>
      <c r="DX98" s="74"/>
      <c r="DY98" s="74"/>
      <c r="DZ98" s="74"/>
      <c r="EA98" s="74"/>
      <c r="EB98" s="74"/>
      <c r="EC98" s="74"/>
      <c r="ED98" s="74"/>
      <c r="EE98" s="74"/>
      <c r="EF98" s="74"/>
      <c r="EG98" s="74"/>
      <c r="EH98" s="74"/>
      <c r="EI98" s="74"/>
      <c r="EJ98" s="74"/>
      <c r="EK98" s="74"/>
      <c r="EL98" s="74"/>
      <c r="EM98" s="74"/>
      <c r="EN98" s="74"/>
      <c r="EO98" s="74"/>
      <c r="EP98" s="74"/>
      <c r="EQ98" s="74"/>
      <c r="ER98" s="74"/>
      <c r="ES98" s="74"/>
      <c r="ET98" s="74"/>
      <c r="EU98" s="74"/>
      <c r="EV98" s="74"/>
      <c r="EW98" s="74"/>
      <c r="EX98" s="74"/>
      <c r="EY98" s="74"/>
      <c r="EZ98" s="74"/>
      <c r="FA98" s="74"/>
      <c r="FB98" s="74"/>
      <c r="FC98" s="74"/>
      <c r="FD98" s="74"/>
      <c r="FE98" s="74"/>
      <c r="FF98" s="74"/>
      <c r="FG98" s="74"/>
      <c r="FH98" s="74"/>
      <c r="FI98" s="74"/>
      <c r="FJ98" s="74"/>
      <c r="FK98" s="74"/>
      <c r="FL98" s="74"/>
      <c r="FM98" s="74"/>
      <c r="FN98" s="74"/>
      <c r="FO98" s="74"/>
      <c r="FP98" s="74"/>
      <c r="FQ98" s="74"/>
      <c r="FR98" s="74"/>
      <c r="FS98" s="74"/>
      <c r="FT98" s="74"/>
      <c r="FU98" s="74"/>
      <c r="FV98" s="74"/>
      <c r="FW98" s="74"/>
      <c r="FX98" s="74"/>
      <c r="FY98" s="74"/>
      <c r="FZ98" s="74"/>
      <c r="GA98" s="74"/>
      <c r="GB98" s="74"/>
      <c r="GC98" s="74"/>
      <c r="GD98" s="74"/>
      <c r="GE98" s="74"/>
      <c r="GF98" s="74"/>
      <c r="GG98" s="74"/>
      <c r="GH98" s="74"/>
      <c r="GI98" s="74"/>
      <c r="GJ98" s="74"/>
      <c r="GK98" s="74"/>
      <c r="GL98" s="74"/>
      <c r="GM98" s="74"/>
      <c r="GN98" s="74"/>
      <c r="GO98" s="74"/>
      <c r="GP98" s="74"/>
      <c r="GQ98" s="74"/>
      <c r="GR98" s="74"/>
      <c r="GS98" s="74"/>
      <c r="GT98" s="74"/>
      <c r="GU98" s="74"/>
      <c r="GV98" s="74"/>
      <c r="GW98" s="74"/>
      <c r="GX98" s="74"/>
      <c r="GY98" s="74"/>
      <c r="GZ98" s="74"/>
      <c r="HA98" s="74"/>
      <c r="HB98" s="74"/>
      <c r="HC98" s="74"/>
    </row>
    <row r="99" spans="1:211" customFormat="1" ht="19.95" customHeight="1" x14ac:dyDescent="0.3">
      <c r="A99" s="36"/>
      <c r="B99" s="73"/>
      <c r="C99" s="218"/>
      <c r="D99" s="388"/>
      <c r="E99" s="449" t="s">
        <v>1823</v>
      </c>
      <c r="F99" s="450"/>
      <c r="G99" s="450"/>
      <c r="H99" s="450"/>
      <c r="I99" s="450"/>
      <c r="J99" s="450"/>
      <c r="K99" s="450"/>
      <c r="L99" s="450"/>
      <c r="M99" s="222"/>
      <c r="N99" s="74"/>
      <c r="O99" s="74"/>
      <c r="P99" s="74"/>
      <c r="Q99" s="74"/>
      <c r="R99" s="75"/>
      <c r="S99" s="36"/>
      <c r="T99" s="74"/>
      <c r="U99" s="74"/>
      <c r="V99" s="74"/>
      <c r="W99" s="74"/>
      <c r="X99" s="74"/>
      <c r="Y99" s="74"/>
      <c r="Z99" s="74"/>
      <c r="AA99" s="74"/>
      <c r="AB99" s="74"/>
      <c r="AC99" s="74"/>
      <c r="AD99" s="74"/>
      <c r="AE99" s="74"/>
      <c r="AF99" s="74"/>
      <c r="AG99" s="74"/>
      <c r="AH99" s="74"/>
      <c r="AI99" s="74"/>
      <c r="AJ99" s="74"/>
      <c r="AK99" s="74"/>
      <c r="AL99" s="74"/>
      <c r="AM99" s="74"/>
      <c r="AN99" s="74"/>
      <c r="AO99" s="74"/>
      <c r="AP99" s="74"/>
      <c r="AQ99" s="74"/>
      <c r="AR99" s="74"/>
      <c r="AS99" s="74"/>
      <c r="AT99" s="74"/>
      <c r="AU99" s="74"/>
      <c r="AV99" s="74"/>
      <c r="AW99" s="74"/>
      <c r="AX99" s="74"/>
      <c r="AY99" s="74"/>
      <c r="AZ99" s="74"/>
      <c r="BA99" s="74"/>
      <c r="BB99" s="74"/>
      <c r="BC99" s="74"/>
      <c r="BD99" s="74"/>
      <c r="BE99" s="74"/>
      <c r="BF99" s="74"/>
      <c r="BG99" s="74"/>
      <c r="BH99" s="74"/>
      <c r="BI99" s="74"/>
      <c r="BJ99" s="74"/>
      <c r="BK99" s="74"/>
      <c r="BL99" s="74"/>
      <c r="BM99" s="74"/>
      <c r="BN99" s="74"/>
      <c r="BO99" s="74"/>
      <c r="BP99" s="74"/>
      <c r="BQ99" s="74"/>
      <c r="BR99" s="74"/>
      <c r="BS99" s="74"/>
      <c r="BT99" s="74"/>
      <c r="BU99" s="74"/>
      <c r="BV99" s="74"/>
      <c r="BW99" s="74"/>
      <c r="BX99" s="74"/>
      <c r="BY99" s="74"/>
      <c r="BZ99" s="74"/>
      <c r="CA99" s="74"/>
      <c r="CB99" s="74"/>
      <c r="CC99" s="74"/>
      <c r="CD99" s="74"/>
      <c r="CE99" s="74"/>
      <c r="CF99" s="74"/>
      <c r="CG99" s="74"/>
      <c r="CH99" s="74"/>
      <c r="CI99" s="74"/>
      <c r="CJ99" s="74"/>
      <c r="CK99" s="74"/>
      <c r="CL99" s="74"/>
      <c r="CM99" s="74"/>
      <c r="CN99" s="74"/>
      <c r="CO99" s="74"/>
      <c r="CP99" s="74"/>
      <c r="CQ99" s="74"/>
      <c r="CR99" s="74"/>
      <c r="CS99" s="74"/>
      <c r="CT99" s="74"/>
      <c r="CU99" s="74"/>
      <c r="CV99" s="74"/>
      <c r="CW99" s="74"/>
      <c r="CX99" s="74"/>
      <c r="CY99" s="74"/>
      <c r="CZ99" s="74"/>
      <c r="DA99" s="74"/>
      <c r="DB99" s="74"/>
      <c r="DC99" s="74"/>
      <c r="DD99" s="74"/>
      <c r="DE99" s="74"/>
      <c r="DF99" s="74"/>
      <c r="DG99" s="74"/>
      <c r="DH99" s="74"/>
      <c r="DI99" s="74"/>
      <c r="DJ99" s="74"/>
      <c r="DK99" s="74"/>
      <c r="DL99" s="74"/>
      <c r="DM99" s="74"/>
      <c r="DN99" s="74"/>
      <c r="DO99" s="74"/>
      <c r="DP99" s="74"/>
      <c r="DQ99" s="74"/>
      <c r="DR99" s="74"/>
      <c r="DS99" s="74"/>
      <c r="DT99" s="74"/>
      <c r="DU99" s="74"/>
      <c r="DV99" s="74"/>
      <c r="DW99" s="74"/>
      <c r="DX99" s="74"/>
      <c r="DY99" s="74"/>
      <c r="DZ99" s="74"/>
      <c r="EA99" s="74"/>
      <c r="EB99" s="74"/>
      <c r="EC99" s="74"/>
      <c r="ED99" s="74"/>
      <c r="EE99" s="74"/>
      <c r="EF99" s="74"/>
      <c r="EG99" s="74"/>
      <c r="EH99" s="74"/>
      <c r="EI99" s="74"/>
      <c r="EJ99" s="74"/>
      <c r="EK99" s="74"/>
      <c r="EL99" s="74"/>
      <c r="EM99" s="74"/>
      <c r="EN99" s="74"/>
      <c r="EO99" s="74"/>
      <c r="EP99" s="74"/>
      <c r="EQ99" s="74"/>
      <c r="ER99" s="74"/>
      <c r="ES99" s="74"/>
      <c r="ET99" s="74"/>
      <c r="EU99" s="74"/>
      <c r="EV99" s="74"/>
      <c r="EW99" s="74"/>
      <c r="EX99" s="74"/>
      <c r="EY99" s="74"/>
      <c r="EZ99" s="74"/>
      <c r="FA99" s="74"/>
      <c r="FB99" s="74"/>
      <c r="FC99" s="74"/>
      <c r="FD99" s="74"/>
      <c r="FE99" s="74"/>
      <c r="FF99" s="74"/>
      <c r="FG99" s="74"/>
      <c r="FH99" s="74"/>
      <c r="FI99" s="74"/>
      <c r="FJ99" s="74"/>
      <c r="FK99" s="74"/>
      <c r="FL99" s="74"/>
      <c r="FM99" s="74"/>
      <c r="FN99" s="74"/>
      <c r="FO99" s="74"/>
      <c r="FP99" s="74"/>
      <c r="FQ99" s="74"/>
      <c r="FR99" s="74"/>
      <c r="FS99" s="74"/>
      <c r="FT99" s="74"/>
      <c r="FU99" s="74"/>
      <c r="FV99" s="74"/>
      <c r="FW99" s="74"/>
      <c r="FX99" s="74"/>
      <c r="FY99" s="74"/>
      <c r="FZ99" s="74"/>
      <c r="GA99" s="74"/>
      <c r="GB99" s="74"/>
      <c r="GC99" s="74"/>
      <c r="GD99" s="74"/>
      <c r="GE99" s="74"/>
      <c r="GF99" s="74"/>
      <c r="GG99" s="74"/>
      <c r="GH99" s="74"/>
      <c r="GI99" s="74"/>
      <c r="GJ99" s="74"/>
      <c r="GK99" s="74"/>
      <c r="GL99" s="74"/>
      <c r="GM99" s="74"/>
      <c r="GN99" s="74"/>
      <c r="GO99" s="74"/>
      <c r="GP99" s="74"/>
      <c r="GQ99" s="74"/>
      <c r="GR99" s="74"/>
      <c r="GS99" s="74"/>
      <c r="GT99" s="74"/>
      <c r="GU99" s="74"/>
      <c r="GV99" s="74"/>
      <c r="GW99" s="74"/>
      <c r="GX99" s="74"/>
      <c r="GY99" s="74"/>
      <c r="GZ99" s="74"/>
      <c r="HA99" s="74"/>
      <c r="HB99" s="74"/>
      <c r="HC99" s="74"/>
    </row>
    <row r="100" spans="1:211" customFormat="1" ht="19.95" customHeight="1" x14ac:dyDescent="0.3">
      <c r="A100" s="36"/>
      <c r="B100" s="73"/>
      <c r="C100" s="218"/>
      <c r="D100" s="388"/>
      <c r="E100" s="89" t="s">
        <v>1824</v>
      </c>
      <c r="F100" s="391"/>
      <c r="G100" s="89"/>
      <c r="H100" s="89"/>
      <c r="I100" s="89"/>
      <c r="J100" s="89"/>
      <c r="K100" s="89"/>
      <c r="L100" s="89"/>
      <c r="M100" s="222"/>
      <c r="N100" s="74"/>
      <c r="O100" s="74"/>
      <c r="P100" s="74"/>
      <c r="Q100" s="74"/>
      <c r="R100" s="75"/>
      <c r="S100" s="36"/>
      <c r="T100" s="74"/>
      <c r="U100" s="74"/>
      <c r="V100" s="74"/>
      <c r="W100" s="74"/>
      <c r="X100" s="74"/>
      <c r="Y100" s="74"/>
      <c r="Z100" s="74"/>
      <c r="AA100" s="74"/>
      <c r="AB100" s="74"/>
      <c r="AC100" s="74"/>
      <c r="AD100" s="74"/>
      <c r="AE100" s="74"/>
      <c r="AF100" s="74"/>
      <c r="AG100" s="74"/>
      <c r="AH100" s="74"/>
      <c r="AI100" s="74"/>
      <c r="AJ100" s="74"/>
      <c r="AK100" s="74"/>
      <c r="AL100" s="74"/>
      <c r="AM100" s="74"/>
      <c r="AN100" s="74"/>
      <c r="AO100" s="74"/>
      <c r="AP100" s="74"/>
      <c r="AQ100" s="74"/>
      <c r="AR100" s="74"/>
      <c r="AS100" s="74"/>
      <c r="AT100" s="74"/>
      <c r="AU100" s="74"/>
      <c r="AV100" s="74"/>
      <c r="AW100" s="74"/>
      <c r="AX100" s="74"/>
      <c r="AY100" s="74"/>
      <c r="AZ100" s="74"/>
      <c r="BA100" s="74"/>
      <c r="BB100" s="74"/>
      <c r="BC100" s="74"/>
      <c r="BD100" s="74"/>
      <c r="BE100" s="74"/>
      <c r="BF100" s="74"/>
      <c r="BG100" s="74"/>
      <c r="BH100" s="74"/>
      <c r="BI100" s="74"/>
      <c r="BJ100" s="74"/>
      <c r="BK100" s="74"/>
      <c r="BL100" s="74"/>
      <c r="BM100" s="74"/>
      <c r="BN100" s="74"/>
      <c r="BO100" s="74"/>
      <c r="BP100" s="74"/>
      <c r="BQ100" s="74"/>
      <c r="BR100" s="74"/>
      <c r="BS100" s="74"/>
      <c r="BT100" s="74"/>
      <c r="BU100" s="74"/>
      <c r="BV100" s="74"/>
      <c r="BW100" s="74"/>
      <c r="BX100" s="74"/>
      <c r="BY100" s="74"/>
      <c r="BZ100" s="74"/>
      <c r="CA100" s="74"/>
      <c r="CB100" s="74"/>
      <c r="CC100" s="74"/>
      <c r="CD100" s="74"/>
      <c r="CE100" s="74"/>
      <c r="CF100" s="74"/>
      <c r="CG100" s="74"/>
      <c r="CH100" s="74"/>
      <c r="CI100" s="74"/>
      <c r="CJ100" s="74"/>
      <c r="CK100" s="74"/>
      <c r="CL100" s="74"/>
      <c r="CM100" s="74"/>
      <c r="CN100" s="74"/>
      <c r="CO100" s="74"/>
      <c r="CP100" s="74"/>
      <c r="CQ100" s="74"/>
      <c r="CR100" s="74"/>
      <c r="CS100" s="74"/>
      <c r="CT100" s="74"/>
      <c r="CU100" s="74"/>
      <c r="CV100" s="74"/>
      <c r="CW100" s="74"/>
      <c r="CX100" s="74"/>
      <c r="CY100" s="74"/>
      <c r="CZ100" s="74"/>
      <c r="DA100" s="74"/>
      <c r="DB100" s="74"/>
      <c r="DC100" s="74"/>
      <c r="DD100" s="74"/>
      <c r="DE100" s="74"/>
      <c r="DF100" s="74"/>
      <c r="DG100" s="74"/>
      <c r="DH100" s="74"/>
      <c r="DI100" s="74"/>
      <c r="DJ100" s="74"/>
      <c r="DK100" s="74"/>
      <c r="DL100" s="74"/>
      <c r="DM100" s="74"/>
      <c r="DN100" s="74"/>
      <c r="DO100" s="74"/>
      <c r="DP100" s="74"/>
      <c r="DQ100" s="74"/>
      <c r="DR100" s="74"/>
      <c r="DS100" s="74"/>
      <c r="DT100" s="74"/>
      <c r="DU100" s="74"/>
      <c r="DV100" s="74"/>
      <c r="DW100" s="74"/>
      <c r="DX100" s="74"/>
      <c r="DY100" s="74"/>
      <c r="DZ100" s="74"/>
      <c r="EA100" s="74"/>
      <c r="EB100" s="74"/>
      <c r="EC100" s="74"/>
      <c r="ED100" s="74"/>
      <c r="EE100" s="74"/>
      <c r="EF100" s="74"/>
      <c r="EG100" s="74"/>
      <c r="EH100" s="74"/>
      <c r="EI100" s="74"/>
      <c r="EJ100" s="74"/>
      <c r="EK100" s="74"/>
      <c r="EL100" s="74"/>
      <c r="EM100" s="74"/>
      <c r="EN100" s="74"/>
      <c r="EO100" s="74"/>
      <c r="EP100" s="74"/>
      <c r="EQ100" s="74"/>
      <c r="ER100" s="74"/>
      <c r="ES100" s="74"/>
      <c r="ET100" s="74"/>
      <c r="EU100" s="74"/>
      <c r="EV100" s="74"/>
      <c r="EW100" s="74"/>
      <c r="EX100" s="74"/>
      <c r="EY100" s="74"/>
      <c r="EZ100" s="74"/>
      <c r="FA100" s="74"/>
      <c r="FB100" s="74"/>
      <c r="FC100" s="74"/>
      <c r="FD100" s="74"/>
      <c r="FE100" s="74"/>
      <c r="FF100" s="74"/>
      <c r="FG100" s="74"/>
      <c r="FH100" s="74"/>
      <c r="FI100" s="74"/>
      <c r="FJ100" s="74"/>
      <c r="FK100" s="74"/>
      <c r="FL100" s="74"/>
      <c r="FM100" s="74"/>
      <c r="FN100" s="74"/>
      <c r="FO100" s="74"/>
      <c r="FP100" s="74"/>
      <c r="FQ100" s="74"/>
      <c r="FR100" s="74"/>
      <c r="FS100" s="74"/>
      <c r="FT100" s="74"/>
      <c r="FU100" s="74"/>
      <c r="FV100" s="74"/>
      <c r="FW100" s="74"/>
      <c r="FX100" s="74"/>
      <c r="FY100" s="74"/>
      <c r="FZ100" s="74"/>
      <c r="GA100" s="74"/>
      <c r="GB100" s="74"/>
      <c r="GC100" s="74"/>
      <c r="GD100" s="74"/>
      <c r="GE100" s="74"/>
      <c r="GF100" s="74"/>
      <c r="GG100" s="74"/>
      <c r="GH100" s="74"/>
      <c r="GI100" s="74"/>
      <c r="GJ100" s="74"/>
      <c r="GK100" s="74"/>
      <c r="GL100" s="74"/>
      <c r="GM100" s="74"/>
      <c r="GN100" s="74"/>
      <c r="GO100" s="74"/>
      <c r="GP100" s="74"/>
      <c r="GQ100" s="74"/>
      <c r="GR100" s="74"/>
      <c r="GS100" s="74"/>
      <c r="GT100" s="74"/>
      <c r="GU100" s="74"/>
      <c r="GV100" s="74"/>
      <c r="GW100" s="74"/>
      <c r="GX100" s="74"/>
      <c r="GY100" s="74"/>
      <c r="GZ100" s="74"/>
      <c r="HA100" s="74"/>
      <c r="HB100" s="74"/>
      <c r="HC100" s="74"/>
    </row>
    <row r="101" spans="1:211" customFormat="1" ht="19.95" customHeight="1" x14ac:dyDescent="0.3">
      <c r="A101" s="36"/>
      <c r="B101" s="73"/>
      <c r="C101" s="218"/>
      <c r="D101" s="388"/>
      <c r="E101" s="89" t="s">
        <v>1825</v>
      </c>
      <c r="F101" s="391"/>
      <c r="G101" s="89"/>
      <c r="H101" s="89"/>
      <c r="I101" s="89"/>
      <c r="J101" s="89"/>
      <c r="K101" s="89"/>
      <c r="L101" s="89"/>
      <c r="M101" s="222"/>
      <c r="N101" s="74"/>
      <c r="O101" s="74"/>
      <c r="P101" s="74"/>
      <c r="Q101" s="74"/>
      <c r="R101" s="75"/>
      <c r="S101" s="36"/>
      <c r="T101" s="74"/>
      <c r="U101" s="74"/>
      <c r="V101" s="74"/>
      <c r="W101" s="74"/>
      <c r="X101" s="74"/>
      <c r="Y101" s="74"/>
      <c r="Z101" s="74"/>
      <c r="AA101" s="74"/>
      <c r="AB101" s="74"/>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c r="BF101" s="74"/>
      <c r="BG101" s="74"/>
      <c r="BH101" s="74"/>
      <c r="BI101" s="74"/>
      <c r="BJ101" s="74"/>
      <c r="BK101" s="74"/>
      <c r="BL101" s="74"/>
      <c r="BM101" s="74"/>
      <c r="BN101" s="74"/>
      <c r="BO101" s="74"/>
      <c r="BP101" s="74"/>
      <c r="BQ101" s="74"/>
      <c r="BR101" s="74"/>
      <c r="BS101" s="74"/>
      <c r="BT101" s="74"/>
      <c r="BU101" s="74"/>
      <c r="BV101" s="74"/>
      <c r="BW101" s="74"/>
      <c r="BX101" s="74"/>
      <c r="BY101" s="74"/>
      <c r="BZ101" s="74"/>
      <c r="CA101" s="74"/>
      <c r="CB101" s="74"/>
      <c r="CC101" s="74"/>
      <c r="CD101" s="74"/>
      <c r="CE101" s="74"/>
      <c r="CF101" s="74"/>
      <c r="CG101" s="74"/>
      <c r="CH101" s="74"/>
      <c r="CI101" s="74"/>
      <c r="CJ101" s="74"/>
      <c r="CK101" s="74"/>
      <c r="CL101" s="74"/>
      <c r="CM101" s="74"/>
      <c r="CN101" s="74"/>
      <c r="CO101" s="74"/>
      <c r="CP101" s="74"/>
      <c r="CQ101" s="74"/>
      <c r="CR101" s="74"/>
      <c r="CS101" s="74"/>
      <c r="CT101" s="74"/>
      <c r="CU101" s="74"/>
      <c r="CV101" s="74"/>
      <c r="CW101" s="74"/>
      <c r="CX101" s="74"/>
      <c r="CY101" s="74"/>
      <c r="CZ101" s="74"/>
      <c r="DA101" s="74"/>
      <c r="DB101" s="74"/>
      <c r="DC101" s="74"/>
      <c r="DD101" s="74"/>
      <c r="DE101" s="74"/>
      <c r="DF101" s="74"/>
      <c r="DG101" s="74"/>
      <c r="DH101" s="74"/>
      <c r="DI101" s="74"/>
      <c r="DJ101" s="74"/>
      <c r="DK101" s="74"/>
      <c r="DL101" s="74"/>
      <c r="DM101" s="74"/>
      <c r="DN101" s="74"/>
      <c r="DO101" s="74"/>
      <c r="DP101" s="74"/>
      <c r="DQ101" s="74"/>
      <c r="DR101" s="74"/>
      <c r="DS101" s="74"/>
      <c r="DT101" s="74"/>
      <c r="DU101" s="74"/>
      <c r="DV101" s="74"/>
      <c r="DW101" s="74"/>
      <c r="DX101" s="74"/>
      <c r="DY101" s="74"/>
      <c r="DZ101" s="74"/>
      <c r="EA101" s="74"/>
      <c r="EB101" s="74"/>
      <c r="EC101" s="74"/>
      <c r="ED101" s="74"/>
      <c r="EE101" s="74"/>
      <c r="EF101" s="74"/>
      <c r="EG101" s="74"/>
      <c r="EH101" s="74"/>
      <c r="EI101" s="74"/>
      <c r="EJ101" s="74"/>
      <c r="EK101" s="74"/>
      <c r="EL101" s="74"/>
      <c r="EM101" s="74"/>
      <c r="EN101" s="74"/>
      <c r="EO101" s="74"/>
      <c r="EP101" s="74"/>
      <c r="EQ101" s="74"/>
      <c r="ER101" s="74"/>
      <c r="ES101" s="74"/>
      <c r="ET101" s="74"/>
      <c r="EU101" s="74"/>
      <c r="EV101" s="74"/>
      <c r="EW101" s="74"/>
      <c r="EX101" s="74"/>
      <c r="EY101" s="74"/>
      <c r="EZ101" s="74"/>
      <c r="FA101" s="74"/>
      <c r="FB101" s="74"/>
      <c r="FC101" s="74"/>
      <c r="FD101" s="74"/>
      <c r="FE101" s="74"/>
      <c r="FF101" s="74"/>
      <c r="FG101" s="74"/>
      <c r="FH101" s="74"/>
      <c r="FI101" s="74"/>
      <c r="FJ101" s="74"/>
      <c r="FK101" s="74"/>
      <c r="FL101" s="74"/>
      <c r="FM101" s="74"/>
      <c r="FN101" s="74"/>
      <c r="FO101" s="74"/>
      <c r="FP101" s="74"/>
      <c r="FQ101" s="74"/>
      <c r="FR101" s="74"/>
      <c r="FS101" s="74"/>
      <c r="FT101" s="74"/>
      <c r="FU101" s="74"/>
      <c r="FV101" s="74"/>
      <c r="FW101" s="74"/>
      <c r="FX101" s="74"/>
      <c r="FY101" s="74"/>
      <c r="FZ101" s="74"/>
      <c r="GA101" s="74"/>
      <c r="GB101" s="74"/>
      <c r="GC101" s="74"/>
      <c r="GD101" s="74"/>
      <c r="GE101" s="74"/>
      <c r="GF101" s="74"/>
      <c r="GG101" s="74"/>
      <c r="GH101" s="74"/>
      <c r="GI101" s="74"/>
      <c r="GJ101" s="74"/>
      <c r="GK101" s="74"/>
      <c r="GL101" s="74"/>
      <c r="GM101" s="74"/>
      <c r="GN101" s="74"/>
      <c r="GO101" s="74"/>
      <c r="GP101" s="74"/>
      <c r="GQ101" s="74"/>
      <c r="GR101" s="74"/>
      <c r="GS101" s="74"/>
      <c r="GT101" s="74"/>
      <c r="GU101" s="74"/>
      <c r="GV101" s="74"/>
      <c r="GW101" s="74"/>
      <c r="GX101" s="74"/>
      <c r="GY101" s="74"/>
      <c r="GZ101" s="74"/>
      <c r="HA101" s="74"/>
      <c r="HB101" s="74"/>
      <c r="HC101" s="74"/>
    </row>
    <row r="102" spans="1:211" customFormat="1" ht="19.95" customHeight="1" x14ac:dyDescent="0.3">
      <c r="A102" s="36"/>
      <c r="B102" s="73"/>
      <c r="C102" s="218"/>
      <c r="D102" s="388"/>
      <c r="E102" s="89" t="s">
        <v>1826</v>
      </c>
      <c r="F102" s="391"/>
      <c r="G102" s="89"/>
      <c r="H102" s="89"/>
      <c r="I102" s="89"/>
      <c r="J102" s="89"/>
      <c r="K102" s="89"/>
      <c r="L102" s="89"/>
      <c r="M102" s="222"/>
      <c r="N102" s="74"/>
      <c r="O102" s="74"/>
      <c r="P102" s="74"/>
      <c r="Q102" s="74"/>
      <c r="R102" s="75"/>
      <c r="S102" s="36"/>
      <c r="T102" s="74"/>
      <c r="U102" s="74"/>
      <c r="V102" s="74"/>
      <c r="W102" s="74"/>
      <c r="X102" s="74"/>
      <c r="Y102" s="74"/>
      <c r="Z102" s="74"/>
      <c r="AA102" s="74"/>
      <c r="AB102" s="74"/>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c r="BN102" s="74"/>
      <c r="BO102" s="74"/>
      <c r="BP102" s="74"/>
      <c r="BQ102" s="74"/>
      <c r="BR102" s="74"/>
      <c r="BS102" s="74"/>
      <c r="BT102" s="74"/>
      <c r="BU102" s="74"/>
      <c r="BV102" s="74"/>
      <c r="BW102" s="74"/>
      <c r="BX102" s="74"/>
      <c r="BY102" s="74"/>
      <c r="BZ102" s="74"/>
      <c r="CA102" s="74"/>
      <c r="CB102" s="74"/>
      <c r="CC102" s="74"/>
      <c r="CD102" s="74"/>
      <c r="CE102" s="74"/>
      <c r="CF102" s="74"/>
      <c r="CG102" s="74"/>
      <c r="CH102" s="74"/>
      <c r="CI102" s="74"/>
      <c r="CJ102" s="74"/>
      <c r="CK102" s="74"/>
      <c r="CL102" s="74"/>
      <c r="CM102" s="74"/>
      <c r="CN102" s="74"/>
      <c r="CO102" s="74"/>
      <c r="CP102" s="74"/>
      <c r="CQ102" s="74"/>
      <c r="CR102" s="74"/>
      <c r="CS102" s="74"/>
      <c r="CT102" s="74"/>
      <c r="CU102" s="74"/>
      <c r="CV102" s="74"/>
      <c r="CW102" s="74"/>
      <c r="CX102" s="74"/>
      <c r="CY102" s="74"/>
      <c r="CZ102" s="74"/>
      <c r="DA102" s="74"/>
      <c r="DB102" s="74"/>
      <c r="DC102" s="74"/>
      <c r="DD102" s="74"/>
      <c r="DE102" s="74"/>
      <c r="DF102" s="74"/>
      <c r="DG102" s="74"/>
      <c r="DH102" s="74"/>
      <c r="DI102" s="74"/>
      <c r="DJ102" s="74"/>
      <c r="DK102" s="74"/>
      <c r="DL102" s="74"/>
      <c r="DM102" s="74"/>
      <c r="DN102" s="74"/>
      <c r="DO102" s="74"/>
      <c r="DP102" s="74"/>
      <c r="DQ102" s="74"/>
      <c r="DR102" s="74"/>
      <c r="DS102" s="74"/>
      <c r="DT102" s="74"/>
      <c r="DU102" s="74"/>
      <c r="DV102" s="74"/>
      <c r="DW102" s="74"/>
      <c r="DX102" s="74"/>
      <c r="DY102" s="74"/>
      <c r="DZ102" s="74"/>
      <c r="EA102" s="74"/>
      <c r="EB102" s="74"/>
      <c r="EC102" s="74"/>
      <c r="ED102" s="74"/>
      <c r="EE102" s="74"/>
      <c r="EF102" s="74"/>
      <c r="EG102" s="74"/>
      <c r="EH102" s="74"/>
      <c r="EI102" s="74"/>
      <c r="EJ102" s="74"/>
      <c r="EK102" s="74"/>
      <c r="EL102" s="74"/>
      <c r="EM102" s="74"/>
      <c r="EN102" s="74"/>
      <c r="EO102" s="74"/>
      <c r="EP102" s="74"/>
      <c r="EQ102" s="74"/>
      <c r="ER102" s="74"/>
      <c r="ES102" s="74"/>
      <c r="ET102" s="74"/>
      <c r="EU102" s="74"/>
      <c r="EV102" s="74"/>
      <c r="EW102" s="74"/>
      <c r="EX102" s="74"/>
      <c r="EY102" s="74"/>
      <c r="EZ102" s="74"/>
      <c r="FA102" s="74"/>
      <c r="FB102" s="74"/>
      <c r="FC102" s="74"/>
      <c r="FD102" s="74"/>
      <c r="FE102" s="74"/>
      <c r="FF102" s="74"/>
      <c r="FG102" s="74"/>
      <c r="FH102" s="74"/>
      <c r="FI102" s="74"/>
      <c r="FJ102" s="74"/>
      <c r="FK102" s="74"/>
      <c r="FL102" s="74"/>
      <c r="FM102" s="74"/>
      <c r="FN102" s="74"/>
      <c r="FO102" s="74"/>
      <c r="FP102" s="74"/>
      <c r="FQ102" s="74"/>
      <c r="FR102" s="74"/>
      <c r="FS102" s="74"/>
      <c r="FT102" s="74"/>
      <c r="FU102" s="74"/>
      <c r="FV102" s="74"/>
      <c r="FW102" s="74"/>
      <c r="FX102" s="74"/>
      <c r="FY102" s="74"/>
      <c r="FZ102" s="74"/>
      <c r="GA102" s="74"/>
      <c r="GB102" s="74"/>
      <c r="GC102" s="74"/>
      <c r="GD102" s="74"/>
      <c r="GE102" s="74"/>
      <c r="GF102" s="74"/>
      <c r="GG102" s="74"/>
      <c r="GH102" s="74"/>
      <c r="GI102" s="74"/>
      <c r="GJ102" s="74"/>
      <c r="GK102" s="74"/>
      <c r="GL102" s="74"/>
      <c r="GM102" s="74"/>
      <c r="GN102" s="74"/>
      <c r="GO102" s="74"/>
      <c r="GP102" s="74"/>
      <c r="GQ102" s="74"/>
      <c r="GR102" s="74"/>
      <c r="GS102" s="74"/>
      <c r="GT102" s="74"/>
      <c r="GU102" s="74"/>
      <c r="GV102" s="74"/>
      <c r="GW102" s="74"/>
      <c r="GX102" s="74"/>
      <c r="GY102" s="74"/>
      <c r="GZ102" s="74"/>
      <c r="HA102" s="74"/>
      <c r="HB102" s="74"/>
      <c r="HC102" s="74"/>
    </row>
    <row r="103" spans="1:211" customFormat="1" ht="19.95" customHeight="1" x14ac:dyDescent="0.3">
      <c r="A103" s="36"/>
      <c r="B103" s="73"/>
      <c r="C103" s="218"/>
      <c r="D103" s="388"/>
      <c r="E103" s="89" t="s">
        <v>1827</v>
      </c>
      <c r="F103" s="391"/>
      <c r="G103" s="89"/>
      <c r="H103" s="89"/>
      <c r="I103" s="89"/>
      <c r="J103" s="89"/>
      <c r="K103" s="89"/>
      <c r="L103" s="89"/>
      <c r="M103" s="222"/>
      <c r="N103" s="74"/>
      <c r="O103" s="74"/>
      <c r="P103" s="74"/>
      <c r="Q103" s="74"/>
      <c r="R103" s="75"/>
      <c r="S103" s="36"/>
      <c r="T103" s="74"/>
      <c r="U103" s="74"/>
      <c r="V103" s="74"/>
      <c r="W103" s="74"/>
      <c r="X103" s="74"/>
      <c r="Y103" s="74"/>
      <c r="Z103" s="74"/>
      <c r="AA103" s="74"/>
      <c r="AB103" s="74"/>
      <c r="AC103" s="74"/>
      <c r="AD103" s="74"/>
      <c r="AE103" s="74"/>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c r="BF103" s="74"/>
      <c r="BG103" s="74"/>
      <c r="BH103" s="74"/>
      <c r="BI103" s="74"/>
      <c r="BJ103" s="74"/>
      <c r="BK103" s="74"/>
      <c r="BL103" s="74"/>
      <c r="BM103" s="74"/>
      <c r="BN103" s="74"/>
      <c r="BO103" s="74"/>
      <c r="BP103" s="74"/>
      <c r="BQ103" s="74"/>
      <c r="BR103" s="74"/>
      <c r="BS103" s="74"/>
      <c r="BT103" s="74"/>
      <c r="BU103" s="74"/>
      <c r="BV103" s="74"/>
      <c r="BW103" s="74"/>
      <c r="BX103" s="74"/>
      <c r="BY103" s="74"/>
      <c r="BZ103" s="74"/>
      <c r="CA103" s="74"/>
      <c r="CB103" s="74"/>
      <c r="CC103" s="74"/>
      <c r="CD103" s="74"/>
      <c r="CE103" s="74"/>
      <c r="CF103" s="74"/>
      <c r="CG103" s="74"/>
      <c r="CH103" s="74"/>
      <c r="CI103" s="74"/>
      <c r="CJ103" s="74"/>
      <c r="CK103" s="74"/>
      <c r="CL103" s="74"/>
      <c r="CM103" s="74"/>
      <c r="CN103" s="74"/>
      <c r="CO103" s="74"/>
      <c r="CP103" s="74"/>
      <c r="CQ103" s="74"/>
      <c r="CR103" s="74"/>
      <c r="CS103" s="74"/>
      <c r="CT103" s="74"/>
      <c r="CU103" s="74"/>
      <c r="CV103" s="74"/>
      <c r="CW103" s="74"/>
      <c r="CX103" s="74"/>
      <c r="CY103" s="74"/>
      <c r="CZ103" s="74"/>
      <c r="DA103" s="74"/>
      <c r="DB103" s="74"/>
      <c r="DC103" s="74"/>
      <c r="DD103" s="74"/>
      <c r="DE103" s="74"/>
      <c r="DF103" s="74"/>
      <c r="DG103" s="74"/>
      <c r="DH103" s="74"/>
      <c r="DI103" s="74"/>
      <c r="DJ103" s="74"/>
      <c r="DK103" s="74"/>
      <c r="DL103" s="74"/>
      <c r="DM103" s="74"/>
      <c r="DN103" s="74"/>
      <c r="DO103" s="74"/>
      <c r="DP103" s="74"/>
      <c r="DQ103" s="74"/>
      <c r="DR103" s="74"/>
      <c r="DS103" s="74"/>
      <c r="DT103" s="74"/>
      <c r="DU103" s="74"/>
      <c r="DV103" s="74"/>
      <c r="DW103" s="74"/>
      <c r="DX103" s="74"/>
      <c r="DY103" s="74"/>
      <c r="DZ103" s="74"/>
      <c r="EA103" s="74"/>
      <c r="EB103" s="74"/>
      <c r="EC103" s="74"/>
      <c r="ED103" s="74"/>
      <c r="EE103" s="74"/>
      <c r="EF103" s="74"/>
      <c r="EG103" s="74"/>
      <c r="EH103" s="74"/>
      <c r="EI103" s="74"/>
      <c r="EJ103" s="74"/>
      <c r="EK103" s="74"/>
      <c r="EL103" s="74"/>
      <c r="EM103" s="74"/>
      <c r="EN103" s="74"/>
      <c r="EO103" s="74"/>
      <c r="EP103" s="74"/>
      <c r="EQ103" s="74"/>
      <c r="ER103" s="74"/>
      <c r="ES103" s="74"/>
      <c r="ET103" s="74"/>
      <c r="EU103" s="74"/>
      <c r="EV103" s="74"/>
      <c r="EW103" s="74"/>
      <c r="EX103" s="74"/>
      <c r="EY103" s="74"/>
      <c r="EZ103" s="74"/>
      <c r="FA103" s="74"/>
      <c r="FB103" s="74"/>
      <c r="FC103" s="74"/>
      <c r="FD103" s="74"/>
      <c r="FE103" s="74"/>
      <c r="FF103" s="74"/>
      <c r="FG103" s="74"/>
      <c r="FH103" s="74"/>
      <c r="FI103" s="74"/>
      <c r="FJ103" s="74"/>
      <c r="FK103" s="74"/>
      <c r="FL103" s="74"/>
      <c r="FM103" s="74"/>
      <c r="FN103" s="74"/>
      <c r="FO103" s="74"/>
      <c r="FP103" s="74"/>
      <c r="FQ103" s="74"/>
      <c r="FR103" s="74"/>
      <c r="FS103" s="74"/>
      <c r="FT103" s="74"/>
      <c r="FU103" s="74"/>
      <c r="FV103" s="74"/>
      <c r="FW103" s="74"/>
      <c r="FX103" s="74"/>
      <c r="FY103" s="74"/>
      <c r="FZ103" s="74"/>
      <c r="GA103" s="74"/>
      <c r="GB103" s="74"/>
      <c r="GC103" s="74"/>
      <c r="GD103" s="74"/>
      <c r="GE103" s="74"/>
      <c r="GF103" s="74"/>
      <c r="GG103" s="74"/>
      <c r="GH103" s="74"/>
      <c r="GI103" s="74"/>
      <c r="GJ103" s="74"/>
      <c r="GK103" s="74"/>
      <c r="GL103" s="74"/>
      <c r="GM103" s="74"/>
      <c r="GN103" s="74"/>
      <c r="GO103" s="74"/>
      <c r="GP103" s="74"/>
      <c r="GQ103" s="74"/>
      <c r="GR103" s="74"/>
      <c r="GS103" s="74"/>
      <c r="GT103" s="74"/>
      <c r="GU103" s="74"/>
      <c r="GV103" s="74"/>
      <c r="GW103" s="74"/>
      <c r="GX103" s="74"/>
      <c r="GY103" s="74"/>
      <c r="GZ103" s="74"/>
      <c r="HA103" s="74"/>
      <c r="HB103" s="74"/>
      <c r="HC103" s="74"/>
    </row>
    <row r="104" spans="1:211" customFormat="1" ht="19.95" customHeight="1" x14ac:dyDescent="0.3">
      <c r="A104" s="36"/>
      <c r="B104" s="73"/>
      <c r="C104" s="218"/>
      <c r="D104" s="218"/>
      <c r="E104" s="89"/>
      <c r="F104" s="391"/>
      <c r="G104" s="89"/>
      <c r="H104" s="89"/>
      <c r="I104" s="89"/>
      <c r="J104" s="89"/>
      <c r="K104" s="89"/>
      <c r="L104" s="89"/>
      <c r="M104" s="222"/>
      <c r="N104" s="74"/>
      <c r="O104" s="74"/>
      <c r="P104" s="74"/>
      <c r="Q104" s="74"/>
      <c r="R104" s="75"/>
      <c r="S104" s="36"/>
      <c r="T104" s="74"/>
      <c r="U104" s="74"/>
      <c r="V104" s="74"/>
      <c r="W104" s="74"/>
      <c r="X104" s="74"/>
      <c r="Y104" s="74"/>
      <c r="Z104" s="74"/>
      <c r="AA104" s="74"/>
      <c r="AB104" s="74"/>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74"/>
      <c r="BP104" s="74"/>
      <c r="BQ104" s="74"/>
      <c r="BR104" s="74"/>
      <c r="BS104" s="74"/>
      <c r="BT104" s="74"/>
      <c r="BU104" s="74"/>
      <c r="BV104" s="74"/>
      <c r="BW104" s="74"/>
      <c r="BX104" s="74"/>
      <c r="BY104" s="74"/>
      <c r="BZ104" s="74"/>
      <c r="CA104" s="74"/>
      <c r="CB104" s="74"/>
      <c r="CC104" s="74"/>
      <c r="CD104" s="74"/>
      <c r="CE104" s="74"/>
      <c r="CF104" s="74"/>
      <c r="CG104" s="74"/>
      <c r="CH104" s="74"/>
      <c r="CI104" s="74"/>
      <c r="CJ104" s="74"/>
      <c r="CK104" s="74"/>
      <c r="CL104" s="74"/>
      <c r="CM104" s="74"/>
      <c r="CN104" s="74"/>
      <c r="CO104" s="74"/>
      <c r="CP104" s="74"/>
      <c r="CQ104" s="74"/>
      <c r="CR104" s="74"/>
      <c r="CS104" s="74"/>
      <c r="CT104" s="74"/>
      <c r="CU104" s="74"/>
      <c r="CV104" s="74"/>
      <c r="CW104" s="74"/>
      <c r="CX104" s="74"/>
      <c r="CY104" s="74"/>
      <c r="CZ104" s="74"/>
      <c r="DA104" s="74"/>
      <c r="DB104" s="74"/>
      <c r="DC104" s="74"/>
      <c r="DD104" s="74"/>
      <c r="DE104" s="74"/>
      <c r="DF104" s="74"/>
      <c r="DG104" s="74"/>
      <c r="DH104" s="74"/>
      <c r="DI104" s="74"/>
      <c r="DJ104" s="74"/>
      <c r="DK104" s="74"/>
      <c r="DL104" s="74"/>
      <c r="DM104" s="74"/>
      <c r="DN104" s="74"/>
      <c r="DO104" s="74"/>
      <c r="DP104" s="74"/>
      <c r="DQ104" s="74"/>
      <c r="DR104" s="74"/>
      <c r="DS104" s="74"/>
      <c r="DT104" s="74"/>
      <c r="DU104" s="74"/>
      <c r="DV104" s="74"/>
      <c r="DW104" s="74"/>
      <c r="DX104" s="74"/>
      <c r="DY104" s="74"/>
      <c r="DZ104" s="74"/>
      <c r="EA104" s="74"/>
      <c r="EB104" s="74"/>
      <c r="EC104" s="74"/>
      <c r="ED104" s="74"/>
      <c r="EE104" s="74"/>
      <c r="EF104" s="74"/>
      <c r="EG104" s="74"/>
      <c r="EH104" s="74"/>
      <c r="EI104" s="74"/>
      <c r="EJ104" s="74"/>
      <c r="EK104" s="74"/>
      <c r="EL104" s="74"/>
      <c r="EM104" s="74"/>
      <c r="EN104" s="74"/>
      <c r="EO104" s="74"/>
      <c r="EP104" s="74"/>
      <c r="EQ104" s="74"/>
      <c r="ER104" s="74"/>
      <c r="ES104" s="74"/>
      <c r="ET104" s="74"/>
      <c r="EU104" s="74"/>
      <c r="EV104" s="74"/>
      <c r="EW104" s="74"/>
      <c r="EX104" s="74"/>
      <c r="EY104" s="74"/>
      <c r="EZ104" s="74"/>
      <c r="FA104" s="74"/>
      <c r="FB104" s="74"/>
      <c r="FC104" s="74"/>
      <c r="FD104" s="74"/>
      <c r="FE104" s="74"/>
      <c r="FF104" s="74"/>
      <c r="FG104" s="74"/>
      <c r="FH104" s="74"/>
      <c r="FI104" s="74"/>
      <c r="FJ104" s="74"/>
      <c r="FK104" s="74"/>
      <c r="FL104" s="74"/>
      <c r="FM104" s="74"/>
      <c r="FN104" s="74"/>
      <c r="FO104" s="74"/>
      <c r="FP104" s="74"/>
      <c r="FQ104" s="74"/>
      <c r="FR104" s="74"/>
      <c r="FS104" s="74"/>
      <c r="FT104" s="74"/>
      <c r="FU104" s="74"/>
      <c r="FV104" s="74"/>
      <c r="FW104" s="74"/>
      <c r="FX104" s="74"/>
      <c r="FY104" s="74"/>
      <c r="FZ104" s="74"/>
      <c r="GA104" s="74"/>
      <c r="GB104" s="74"/>
      <c r="GC104" s="74"/>
      <c r="GD104" s="74"/>
      <c r="GE104" s="74"/>
      <c r="GF104" s="74"/>
      <c r="GG104" s="74"/>
      <c r="GH104" s="74"/>
      <c r="GI104" s="74"/>
      <c r="GJ104" s="74"/>
      <c r="GK104" s="74"/>
      <c r="GL104" s="74"/>
      <c r="GM104" s="74"/>
      <c r="GN104" s="74"/>
      <c r="GO104" s="74"/>
      <c r="GP104" s="74"/>
      <c r="GQ104" s="74"/>
      <c r="GR104" s="74"/>
      <c r="GS104" s="74"/>
      <c r="GT104" s="74"/>
      <c r="GU104" s="74"/>
      <c r="GV104" s="74"/>
      <c r="GW104" s="74"/>
      <c r="GX104" s="74"/>
      <c r="GY104" s="74"/>
      <c r="GZ104" s="74"/>
      <c r="HA104" s="74"/>
      <c r="HB104" s="74"/>
      <c r="HC104" s="74"/>
    </row>
    <row r="105" spans="1:211" customFormat="1" ht="19.95" customHeight="1" x14ac:dyDescent="0.3">
      <c r="A105" s="36"/>
      <c r="B105" s="73"/>
      <c r="C105" s="218"/>
      <c r="D105" s="218"/>
      <c r="E105" s="74"/>
      <c r="F105" s="202"/>
      <c r="G105" s="74"/>
      <c r="H105" s="74"/>
      <c r="I105" s="74"/>
      <c r="J105" s="74"/>
      <c r="K105" s="74"/>
      <c r="L105" s="74"/>
      <c r="M105" s="826" t="s">
        <v>1828</v>
      </c>
      <c r="N105" s="826"/>
      <c r="O105" s="826"/>
      <c r="P105" s="826"/>
      <c r="Q105" s="826"/>
      <c r="R105" s="75"/>
      <c r="S105" s="36"/>
      <c r="T105" s="74"/>
      <c r="U105" s="74"/>
      <c r="V105" s="74"/>
      <c r="W105" s="74"/>
      <c r="X105" s="74"/>
      <c r="Y105" s="74"/>
      <c r="Z105" s="74"/>
      <c r="AA105" s="74"/>
      <c r="AB105" s="74"/>
      <c r="AC105" s="74"/>
      <c r="AD105" s="74"/>
      <c r="AE105" s="74"/>
      <c r="AF105" s="74"/>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c r="BN105" s="74"/>
      <c r="BO105" s="74"/>
      <c r="BP105" s="74"/>
      <c r="BQ105" s="74"/>
      <c r="BR105" s="74"/>
      <c r="BS105" s="74"/>
      <c r="BT105" s="74"/>
      <c r="BU105" s="74"/>
      <c r="BV105" s="74"/>
      <c r="BW105" s="74"/>
      <c r="BX105" s="74"/>
      <c r="BY105" s="74"/>
      <c r="BZ105" s="74"/>
      <c r="CA105" s="74"/>
      <c r="CB105" s="74"/>
      <c r="CC105" s="74"/>
      <c r="CD105" s="74"/>
      <c r="CE105" s="74"/>
      <c r="CF105" s="74"/>
      <c r="CG105" s="74"/>
      <c r="CH105" s="74"/>
      <c r="CI105" s="74"/>
      <c r="CJ105" s="74"/>
      <c r="CK105" s="74"/>
      <c r="CL105" s="74"/>
      <c r="CM105" s="74"/>
      <c r="CN105" s="74"/>
      <c r="CO105" s="74"/>
      <c r="CP105" s="74"/>
      <c r="CQ105" s="74"/>
      <c r="CR105" s="74"/>
      <c r="CS105" s="74"/>
      <c r="CT105" s="74"/>
      <c r="CU105" s="74"/>
      <c r="CV105" s="74"/>
      <c r="CW105" s="74"/>
      <c r="CX105" s="74"/>
      <c r="CY105" s="74"/>
      <c r="CZ105" s="74"/>
      <c r="DA105" s="74"/>
      <c r="DB105" s="74"/>
      <c r="DC105" s="74"/>
      <c r="DD105" s="74"/>
      <c r="DE105" s="74"/>
      <c r="DF105" s="74"/>
      <c r="DG105" s="74"/>
      <c r="DH105" s="74"/>
      <c r="DI105" s="74"/>
      <c r="DJ105" s="74"/>
      <c r="DK105" s="74"/>
      <c r="DL105" s="74"/>
      <c r="DM105" s="74"/>
      <c r="DN105" s="74"/>
      <c r="DO105" s="74"/>
      <c r="DP105" s="74"/>
      <c r="DQ105" s="74"/>
      <c r="DR105" s="74"/>
      <c r="DS105" s="74"/>
      <c r="DT105" s="74"/>
      <c r="DU105" s="74"/>
      <c r="DV105" s="74"/>
      <c r="DW105" s="74"/>
      <c r="DX105" s="74"/>
      <c r="DY105" s="74"/>
      <c r="DZ105" s="74"/>
      <c r="EA105" s="74"/>
      <c r="EB105" s="74"/>
      <c r="EC105" s="74"/>
      <c r="ED105" s="74"/>
      <c r="EE105" s="74"/>
      <c r="EF105" s="74"/>
      <c r="EG105" s="74"/>
      <c r="EH105" s="74"/>
      <c r="EI105" s="74"/>
      <c r="EJ105" s="74"/>
      <c r="EK105" s="74"/>
      <c r="EL105" s="74"/>
      <c r="EM105" s="74"/>
      <c r="EN105" s="74"/>
      <c r="EO105" s="74"/>
      <c r="EP105" s="74"/>
      <c r="EQ105" s="74"/>
      <c r="ER105" s="74"/>
      <c r="ES105" s="74"/>
      <c r="ET105" s="74"/>
      <c r="EU105" s="74"/>
      <c r="EV105" s="74"/>
      <c r="EW105" s="74"/>
      <c r="EX105" s="74"/>
      <c r="EY105" s="74"/>
      <c r="EZ105" s="74"/>
      <c r="FA105" s="74"/>
      <c r="FB105" s="74"/>
      <c r="FC105" s="74"/>
      <c r="FD105" s="74"/>
      <c r="FE105" s="74"/>
      <c r="FF105" s="74"/>
      <c r="FG105" s="74"/>
      <c r="FH105" s="74"/>
      <c r="FI105" s="74"/>
      <c r="FJ105" s="74"/>
      <c r="FK105" s="74"/>
      <c r="FL105" s="74"/>
      <c r="FM105" s="74"/>
      <c r="FN105" s="74"/>
      <c r="FO105" s="74"/>
      <c r="FP105" s="74"/>
      <c r="FQ105" s="74"/>
      <c r="FR105" s="74"/>
      <c r="FS105" s="74"/>
      <c r="FT105" s="74"/>
      <c r="FU105" s="74"/>
      <c r="FV105" s="74"/>
      <c r="FW105" s="74"/>
      <c r="FX105" s="74"/>
      <c r="FY105" s="74"/>
      <c r="FZ105" s="74"/>
      <c r="GA105" s="74"/>
      <c r="GB105" s="74"/>
      <c r="GC105" s="74"/>
      <c r="GD105" s="74"/>
      <c r="GE105" s="74"/>
      <c r="GF105" s="74"/>
      <c r="GG105" s="74"/>
      <c r="GH105" s="74"/>
      <c r="GI105" s="74"/>
      <c r="GJ105" s="74"/>
      <c r="GK105" s="74"/>
      <c r="GL105" s="74"/>
      <c r="GM105" s="74"/>
      <c r="GN105" s="74"/>
      <c r="GO105" s="74"/>
      <c r="GP105" s="74"/>
      <c r="GQ105" s="74"/>
      <c r="GR105" s="74"/>
      <c r="GS105" s="74"/>
      <c r="GT105" s="74"/>
      <c r="GU105" s="74"/>
      <c r="GV105" s="74"/>
      <c r="GW105" s="74"/>
      <c r="GX105" s="74"/>
      <c r="GY105" s="74"/>
      <c r="GZ105" s="74"/>
      <c r="HA105" s="74"/>
      <c r="HB105" s="74"/>
      <c r="HC105" s="74"/>
    </row>
    <row r="106" spans="1:211" ht="19.95" customHeight="1" x14ac:dyDescent="0.3">
      <c r="A106" s="36"/>
      <c r="B106" s="73"/>
      <c r="C106" s="218"/>
      <c r="D106" s="388"/>
      <c r="E106" s="910" t="s">
        <v>1829</v>
      </c>
      <c r="F106" s="897"/>
      <c r="G106" s="897"/>
      <c r="H106" s="897"/>
      <c r="I106" s="897"/>
      <c r="J106" s="897"/>
      <c r="K106" s="897"/>
      <c r="L106" s="897"/>
      <c r="M106" s="222"/>
      <c r="R106" s="75"/>
      <c r="S106" s="36"/>
    </row>
    <row r="107" spans="1:211" ht="18.600000000000001" customHeight="1" x14ac:dyDescent="0.3">
      <c r="A107" s="36"/>
      <c r="B107" s="73"/>
      <c r="C107" s="74"/>
      <c r="D107" s="388"/>
      <c r="E107" s="831" t="s">
        <v>1830</v>
      </c>
      <c r="F107" s="832"/>
      <c r="G107" s="832"/>
      <c r="H107" s="832"/>
      <c r="I107" s="832"/>
      <c r="J107" s="832"/>
      <c r="K107" s="832"/>
      <c r="L107" s="832"/>
      <c r="M107" s="832"/>
      <c r="N107" s="832"/>
      <c r="O107" s="832"/>
      <c r="P107" s="832"/>
      <c r="Q107" s="832"/>
      <c r="R107" s="833"/>
      <c r="S107" s="36"/>
    </row>
    <row r="108" spans="1:211" ht="19.95" customHeight="1" x14ac:dyDescent="0.3">
      <c r="A108" s="36"/>
      <c r="B108" s="73"/>
      <c r="C108" s="74"/>
      <c r="D108" s="388"/>
      <c r="E108" s="832"/>
      <c r="F108" s="832"/>
      <c r="G108" s="832"/>
      <c r="H108" s="832"/>
      <c r="I108" s="832"/>
      <c r="J108" s="832"/>
      <c r="K108" s="832"/>
      <c r="L108" s="832"/>
      <c r="M108" s="832"/>
      <c r="N108" s="832"/>
      <c r="O108" s="832"/>
      <c r="P108" s="832"/>
      <c r="Q108" s="832"/>
      <c r="R108" s="833"/>
      <c r="S108" s="36"/>
    </row>
    <row r="109" spans="1:211" ht="19.95" customHeight="1" x14ac:dyDescent="0.3">
      <c r="A109" s="36"/>
      <c r="B109" s="73"/>
      <c r="C109" s="74"/>
      <c r="D109" s="388"/>
      <c r="E109" s="487" t="s">
        <v>1831</v>
      </c>
      <c r="F109" s="74"/>
      <c r="G109" s="74"/>
      <c r="H109" s="74"/>
      <c r="R109" s="75"/>
      <c r="S109" s="36"/>
    </row>
    <row r="110" spans="1:211" ht="10.199999999999999" customHeight="1" x14ac:dyDescent="0.3">
      <c r="A110" s="36"/>
      <c r="B110" s="73"/>
      <c r="C110" s="218"/>
      <c r="D110" s="388"/>
      <c r="E110" s="492"/>
      <c r="F110" s="450"/>
      <c r="G110" s="450"/>
      <c r="H110" s="450"/>
      <c r="I110" s="450"/>
      <c r="J110" s="450"/>
      <c r="K110" s="450"/>
      <c r="L110" s="450"/>
      <c r="M110" s="222"/>
      <c r="R110" s="75"/>
      <c r="S110" s="36"/>
    </row>
    <row r="111" spans="1:211" customFormat="1" ht="19.95" customHeight="1" x14ac:dyDescent="0.3">
      <c r="A111" s="36"/>
      <c r="B111" s="73"/>
      <c r="C111" s="218"/>
      <c r="D111" s="388"/>
      <c r="E111" s="460" t="s">
        <v>1832</v>
      </c>
      <c r="F111" s="450"/>
      <c r="G111" s="450"/>
      <c r="H111" s="450"/>
      <c r="I111" s="450"/>
      <c r="J111" s="450"/>
      <c r="K111" s="450"/>
      <c r="L111" s="450"/>
      <c r="M111" s="222"/>
      <c r="N111" s="74"/>
      <c r="O111" s="74"/>
      <c r="P111" s="74"/>
      <c r="Q111" s="74"/>
      <c r="R111" s="75"/>
      <c r="S111" s="36"/>
      <c r="T111" s="74"/>
      <c r="U111" s="74"/>
      <c r="V111" s="74"/>
      <c r="W111" s="74"/>
      <c r="X111" s="74"/>
      <c r="Y111" s="74"/>
      <c r="Z111" s="74"/>
      <c r="AA111" s="74"/>
      <c r="AB111" s="74"/>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c r="BN111" s="74"/>
      <c r="BO111" s="74"/>
      <c r="BP111" s="74"/>
      <c r="BQ111" s="74"/>
      <c r="BR111" s="74"/>
      <c r="BS111" s="74"/>
      <c r="BT111" s="74"/>
      <c r="BU111" s="74"/>
      <c r="BV111" s="74"/>
      <c r="BW111" s="74"/>
      <c r="BX111" s="74"/>
      <c r="BY111" s="74"/>
      <c r="BZ111" s="74"/>
      <c r="CA111" s="74"/>
      <c r="CB111" s="74"/>
      <c r="CC111" s="74"/>
      <c r="CD111" s="74"/>
      <c r="CE111" s="74"/>
      <c r="CF111" s="74"/>
      <c r="CG111" s="74"/>
      <c r="CH111" s="74"/>
      <c r="CI111" s="74"/>
      <c r="CJ111" s="74"/>
      <c r="CK111" s="74"/>
      <c r="CL111" s="74"/>
      <c r="CM111" s="74"/>
      <c r="CN111" s="74"/>
      <c r="CO111" s="74"/>
      <c r="CP111" s="74"/>
      <c r="CQ111" s="74"/>
      <c r="CR111" s="74"/>
      <c r="CS111" s="74"/>
      <c r="CT111" s="74"/>
      <c r="CU111" s="74"/>
      <c r="CV111" s="74"/>
      <c r="CW111" s="74"/>
      <c r="CX111" s="74"/>
      <c r="CY111" s="74"/>
      <c r="CZ111" s="74"/>
      <c r="DA111" s="74"/>
      <c r="DB111" s="74"/>
      <c r="DC111" s="74"/>
      <c r="DD111" s="74"/>
      <c r="DE111" s="74"/>
      <c r="DF111" s="74"/>
      <c r="DG111" s="74"/>
      <c r="DH111" s="74"/>
      <c r="DI111" s="74"/>
      <c r="DJ111" s="74"/>
      <c r="DK111" s="74"/>
      <c r="DL111" s="74"/>
      <c r="DM111" s="74"/>
      <c r="DN111" s="74"/>
      <c r="DO111" s="74"/>
      <c r="DP111" s="74"/>
      <c r="DQ111" s="74"/>
      <c r="DR111" s="74"/>
      <c r="DS111" s="74"/>
      <c r="DT111" s="74"/>
      <c r="DU111" s="74"/>
      <c r="DV111" s="74"/>
      <c r="DW111" s="74"/>
      <c r="DX111" s="74"/>
      <c r="DY111" s="74"/>
      <c r="DZ111" s="74"/>
      <c r="EA111" s="74"/>
      <c r="EB111" s="74"/>
      <c r="EC111" s="74"/>
      <c r="ED111" s="74"/>
      <c r="EE111" s="74"/>
      <c r="EF111" s="74"/>
      <c r="EG111" s="74"/>
      <c r="EH111" s="74"/>
      <c r="EI111" s="74"/>
      <c r="EJ111" s="74"/>
      <c r="EK111" s="74"/>
      <c r="EL111" s="74"/>
      <c r="EM111" s="74"/>
      <c r="EN111" s="74"/>
      <c r="EO111" s="74"/>
      <c r="EP111" s="74"/>
      <c r="EQ111" s="74"/>
      <c r="ER111" s="74"/>
      <c r="ES111" s="74"/>
      <c r="ET111" s="74"/>
      <c r="EU111" s="74"/>
      <c r="EV111" s="74"/>
      <c r="EW111" s="74"/>
      <c r="EX111" s="74"/>
      <c r="EY111" s="74"/>
      <c r="EZ111" s="74"/>
      <c r="FA111" s="74"/>
      <c r="FB111" s="74"/>
      <c r="FC111" s="74"/>
      <c r="FD111" s="74"/>
      <c r="FE111" s="74"/>
      <c r="FF111" s="74"/>
      <c r="FG111" s="74"/>
      <c r="FH111" s="74"/>
      <c r="FI111" s="74"/>
      <c r="FJ111" s="74"/>
      <c r="FK111" s="74"/>
      <c r="FL111" s="74"/>
      <c r="FM111" s="74"/>
      <c r="FN111" s="74"/>
      <c r="FO111" s="74"/>
      <c r="FP111" s="74"/>
      <c r="FQ111" s="74"/>
      <c r="FR111" s="74"/>
      <c r="FS111" s="74"/>
      <c r="FT111" s="74"/>
      <c r="FU111" s="74"/>
      <c r="FV111" s="74"/>
      <c r="FW111" s="74"/>
      <c r="FX111" s="74"/>
      <c r="FY111" s="74"/>
      <c r="FZ111" s="74"/>
      <c r="GA111" s="74"/>
      <c r="GB111" s="74"/>
      <c r="GC111" s="74"/>
      <c r="GD111" s="74"/>
      <c r="GE111" s="74"/>
      <c r="GF111" s="74"/>
      <c r="GG111" s="74"/>
      <c r="GH111" s="74"/>
      <c r="GI111" s="74"/>
      <c r="GJ111" s="74"/>
      <c r="GK111" s="74"/>
      <c r="GL111" s="74"/>
      <c r="GM111" s="74"/>
      <c r="GN111" s="74"/>
      <c r="GO111" s="74"/>
      <c r="GP111" s="74"/>
      <c r="GQ111" s="74"/>
      <c r="GR111" s="74"/>
      <c r="GS111" s="74"/>
      <c r="GT111" s="74"/>
      <c r="GU111" s="74"/>
      <c r="GV111" s="74"/>
      <c r="GW111" s="74"/>
      <c r="GX111" s="74"/>
      <c r="GY111" s="74"/>
      <c r="GZ111" s="74"/>
      <c r="HA111" s="74"/>
      <c r="HB111" s="74"/>
      <c r="HC111" s="74"/>
    </row>
    <row r="112" spans="1:211" customFormat="1" ht="19.95" customHeight="1" x14ac:dyDescent="0.3">
      <c r="A112" s="36"/>
      <c r="B112" s="73"/>
      <c r="C112" s="218"/>
      <c r="D112" s="388"/>
      <c r="E112" s="458" t="s">
        <v>1833</v>
      </c>
      <c r="F112" s="202"/>
      <c r="G112" s="74"/>
      <c r="H112" s="74"/>
      <c r="I112" s="74"/>
      <c r="J112" s="74"/>
      <c r="K112" s="74"/>
      <c r="L112" s="74"/>
      <c r="M112" s="222"/>
      <c r="N112" s="74"/>
      <c r="O112" s="74"/>
      <c r="P112" s="74"/>
      <c r="Q112" s="74"/>
      <c r="R112" s="75"/>
      <c r="S112" s="36"/>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c r="CB112" s="74"/>
      <c r="CC112" s="74"/>
      <c r="CD112" s="74"/>
      <c r="CE112" s="74"/>
      <c r="CF112" s="74"/>
      <c r="CG112" s="74"/>
      <c r="CH112" s="74"/>
      <c r="CI112" s="74"/>
      <c r="CJ112" s="74"/>
      <c r="CK112" s="74"/>
      <c r="CL112" s="74"/>
      <c r="CM112" s="74"/>
      <c r="CN112" s="74"/>
      <c r="CO112" s="74"/>
      <c r="CP112" s="74"/>
      <c r="CQ112" s="74"/>
      <c r="CR112" s="74"/>
      <c r="CS112" s="74"/>
      <c r="CT112" s="74"/>
      <c r="CU112" s="74"/>
      <c r="CV112" s="74"/>
      <c r="CW112" s="74"/>
      <c r="CX112" s="74"/>
      <c r="CY112" s="74"/>
      <c r="CZ112" s="74"/>
      <c r="DA112" s="74"/>
      <c r="DB112" s="74"/>
      <c r="DC112" s="74"/>
      <c r="DD112" s="74"/>
      <c r="DE112" s="74"/>
      <c r="DF112" s="74"/>
      <c r="DG112" s="74"/>
      <c r="DH112" s="74"/>
      <c r="DI112" s="74"/>
      <c r="DJ112" s="74"/>
      <c r="DK112" s="74"/>
      <c r="DL112" s="74"/>
      <c r="DM112" s="74"/>
      <c r="DN112" s="74"/>
      <c r="DO112" s="74"/>
      <c r="DP112" s="74"/>
      <c r="DQ112" s="74"/>
      <c r="DR112" s="74"/>
      <c r="DS112" s="74"/>
      <c r="DT112" s="74"/>
      <c r="DU112" s="74"/>
      <c r="DV112" s="74"/>
      <c r="DW112" s="74"/>
      <c r="DX112" s="74"/>
      <c r="DY112" s="74"/>
      <c r="DZ112" s="74"/>
      <c r="EA112" s="74"/>
      <c r="EB112" s="74"/>
      <c r="EC112" s="74"/>
      <c r="ED112" s="74"/>
      <c r="EE112" s="74"/>
      <c r="EF112" s="74"/>
      <c r="EG112" s="74"/>
      <c r="EH112" s="74"/>
      <c r="EI112" s="74"/>
      <c r="EJ112" s="74"/>
      <c r="EK112" s="74"/>
      <c r="EL112" s="74"/>
      <c r="EM112" s="74"/>
      <c r="EN112" s="74"/>
      <c r="EO112" s="74"/>
      <c r="EP112" s="74"/>
      <c r="EQ112" s="74"/>
      <c r="ER112" s="74"/>
      <c r="ES112" s="74"/>
      <c r="ET112" s="74"/>
      <c r="EU112" s="74"/>
      <c r="EV112" s="74"/>
      <c r="EW112" s="74"/>
      <c r="EX112" s="74"/>
      <c r="EY112" s="74"/>
      <c r="EZ112" s="74"/>
      <c r="FA112" s="74"/>
      <c r="FB112" s="74"/>
      <c r="FC112" s="74"/>
      <c r="FD112" s="74"/>
      <c r="FE112" s="74"/>
      <c r="FF112" s="74"/>
      <c r="FG112" s="74"/>
      <c r="FH112" s="74"/>
      <c r="FI112" s="74"/>
      <c r="FJ112" s="74"/>
      <c r="FK112" s="74"/>
      <c r="FL112" s="74"/>
      <c r="FM112" s="74"/>
      <c r="FN112" s="74"/>
      <c r="FO112" s="74"/>
      <c r="FP112" s="74"/>
      <c r="FQ112" s="74"/>
      <c r="FR112" s="74"/>
      <c r="FS112" s="74"/>
      <c r="FT112" s="74"/>
      <c r="FU112" s="74"/>
      <c r="FV112" s="74"/>
      <c r="FW112" s="74"/>
      <c r="FX112" s="74"/>
      <c r="FY112" s="74"/>
      <c r="FZ112" s="74"/>
      <c r="GA112" s="74"/>
      <c r="GB112" s="74"/>
      <c r="GC112" s="74"/>
      <c r="GD112" s="74"/>
      <c r="GE112" s="74"/>
      <c r="GF112" s="74"/>
      <c r="GG112" s="74"/>
      <c r="GH112" s="74"/>
      <c r="GI112" s="74"/>
      <c r="GJ112" s="74"/>
      <c r="GK112" s="74"/>
      <c r="GL112" s="74"/>
      <c r="GM112" s="74"/>
      <c r="GN112" s="74"/>
      <c r="GO112" s="74"/>
      <c r="GP112" s="74"/>
      <c r="GQ112" s="74"/>
      <c r="GR112" s="74"/>
      <c r="GS112" s="74"/>
      <c r="GT112" s="74"/>
      <c r="GU112" s="74"/>
      <c r="GV112" s="74"/>
      <c r="GW112" s="74"/>
      <c r="GX112" s="74"/>
      <c r="GY112" s="74"/>
      <c r="GZ112" s="74"/>
      <c r="HA112" s="74"/>
      <c r="HB112" s="74"/>
      <c r="HC112" s="74"/>
    </row>
    <row r="113" spans="1:211" customFormat="1" ht="19.95" customHeight="1" x14ac:dyDescent="0.3">
      <c r="A113" s="36"/>
      <c r="B113" s="73"/>
      <c r="C113" s="218"/>
      <c r="D113" s="388"/>
      <c r="E113" s="679" t="s">
        <v>1834</v>
      </c>
      <c r="F113" s="679"/>
      <c r="G113" s="679"/>
      <c r="H113" s="679"/>
      <c r="I113" s="679"/>
      <c r="J113" s="679"/>
      <c r="K113" s="679"/>
      <c r="L113" s="679"/>
      <c r="M113" s="679"/>
      <c r="N113" s="679"/>
      <c r="O113" s="679"/>
      <c r="P113" s="679"/>
      <c r="Q113" s="679"/>
      <c r="R113" s="823"/>
      <c r="S113" s="36"/>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c r="CB113" s="74"/>
      <c r="CC113" s="74"/>
      <c r="CD113" s="74"/>
      <c r="CE113" s="74"/>
      <c r="CF113" s="74"/>
      <c r="CG113" s="74"/>
      <c r="CH113" s="74"/>
      <c r="CI113" s="74"/>
      <c r="CJ113" s="74"/>
      <c r="CK113" s="74"/>
      <c r="CL113" s="74"/>
      <c r="CM113" s="74"/>
      <c r="CN113" s="74"/>
      <c r="CO113" s="74"/>
      <c r="CP113" s="74"/>
      <c r="CQ113" s="74"/>
      <c r="CR113" s="74"/>
      <c r="CS113" s="74"/>
      <c r="CT113" s="74"/>
      <c r="CU113" s="74"/>
      <c r="CV113" s="74"/>
      <c r="CW113" s="74"/>
      <c r="CX113" s="74"/>
      <c r="CY113" s="74"/>
      <c r="CZ113" s="74"/>
      <c r="DA113" s="74"/>
      <c r="DB113" s="74"/>
      <c r="DC113" s="74"/>
      <c r="DD113" s="74"/>
      <c r="DE113" s="74"/>
      <c r="DF113" s="74"/>
      <c r="DG113" s="74"/>
      <c r="DH113" s="74"/>
      <c r="DI113" s="74"/>
      <c r="DJ113" s="74"/>
      <c r="DK113" s="74"/>
      <c r="DL113" s="74"/>
      <c r="DM113" s="74"/>
      <c r="DN113" s="74"/>
      <c r="DO113" s="74"/>
      <c r="DP113" s="74"/>
      <c r="DQ113" s="74"/>
      <c r="DR113" s="74"/>
      <c r="DS113" s="74"/>
      <c r="DT113" s="74"/>
      <c r="DU113" s="74"/>
      <c r="DV113" s="74"/>
      <c r="DW113" s="74"/>
      <c r="DX113" s="74"/>
      <c r="DY113" s="74"/>
      <c r="DZ113" s="74"/>
      <c r="EA113" s="74"/>
      <c r="EB113" s="74"/>
      <c r="EC113" s="74"/>
      <c r="ED113" s="74"/>
      <c r="EE113" s="74"/>
      <c r="EF113" s="74"/>
      <c r="EG113" s="74"/>
      <c r="EH113" s="74"/>
      <c r="EI113" s="74"/>
      <c r="EJ113" s="74"/>
      <c r="EK113" s="74"/>
      <c r="EL113" s="74"/>
      <c r="EM113" s="74"/>
      <c r="EN113" s="74"/>
      <c r="EO113" s="74"/>
      <c r="EP113" s="74"/>
      <c r="EQ113" s="74"/>
      <c r="ER113" s="74"/>
      <c r="ES113" s="74"/>
      <c r="ET113" s="74"/>
      <c r="EU113" s="74"/>
      <c r="EV113" s="74"/>
      <c r="EW113" s="74"/>
      <c r="EX113" s="74"/>
      <c r="EY113" s="74"/>
      <c r="EZ113" s="74"/>
      <c r="FA113" s="74"/>
      <c r="FB113" s="74"/>
      <c r="FC113" s="74"/>
      <c r="FD113" s="74"/>
      <c r="FE113" s="74"/>
      <c r="FF113" s="74"/>
      <c r="FG113" s="74"/>
      <c r="FH113" s="74"/>
      <c r="FI113" s="74"/>
      <c r="FJ113" s="74"/>
      <c r="FK113" s="74"/>
      <c r="FL113" s="74"/>
      <c r="FM113" s="74"/>
      <c r="FN113" s="74"/>
      <c r="FO113" s="74"/>
      <c r="FP113" s="74"/>
      <c r="FQ113" s="74"/>
      <c r="FR113" s="74"/>
      <c r="FS113" s="74"/>
      <c r="FT113" s="74"/>
      <c r="FU113" s="74"/>
      <c r="FV113" s="74"/>
      <c r="FW113" s="74"/>
      <c r="FX113" s="74"/>
      <c r="FY113" s="74"/>
      <c r="FZ113" s="74"/>
      <c r="GA113" s="74"/>
      <c r="GB113" s="74"/>
      <c r="GC113" s="74"/>
      <c r="GD113" s="74"/>
      <c r="GE113" s="74"/>
      <c r="GF113" s="74"/>
      <c r="GG113" s="74"/>
      <c r="GH113" s="74"/>
      <c r="GI113" s="74"/>
      <c r="GJ113" s="74"/>
      <c r="GK113" s="74"/>
      <c r="GL113" s="74"/>
      <c r="GM113" s="74"/>
      <c r="GN113" s="74"/>
      <c r="GO113" s="74"/>
      <c r="GP113" s="74"/>
      <c r="GQ113" s="74"/>
      <c r="GR113" s="74"/>
      <c r="GS113" s="74"/>
      <c r="GT113" s="74"/>
      <c r="GU113" s="74"/>
      <c r="GV113" s="74"/>
      <c r="GW113" s="74"/>
      <c r="GX113" s="74"/>
      <c r="GY113" s="74"/>
      <c r="GZ113" s="74"/>
      <c r="HA113" s="74"/>
      <c r="HB113" s="74"/>
      <c r="HC113" s="74"/>
    </row>
    <row r="114" spans="1:211" customFormat="1" ht="19.95" customHeight="1" x14ac:dyDescent="0.3">
      <c r="A114" s="36"/>
      <c r="B114" s="73"/>
      <c r="C114" s="218"/>
      <c r="D114" s="388"/>
      <c r="E114" s="679"/>
      <c r="F114" s="679"/>
      <c r="G114" s="679"/>
      <c r="H114" s="679"/>
      <c r="I114" s="679"/>
      <c r="J114" s="679"/>
      <c r="K114" s="679"/>
      <c r="L114" s="679"/>
      <c r="M114" s="679"/>
      <c r="N114" s="679"/>
      <c r="O114" s="679"/>
      <c r="P114" s="679"/>
      <c r="Q114" s="679"/>
      <c r="R114" s="823"/>
      <c r="S114" s="36"/>
      <c r="T114" s="74"/>
      <c r="U114" s="74"/>
      <c r="V114" s="74"/>
      <c r="W114" s="74"/>
      <c r="X114" s="74"/>
      <c r="Y114" s="74"/>
      <c r="Z114" s="74"/>
      <c r="AA114" s="74"/>
      <c r="AB114" s="7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c r="BG114" s="74"/>
      <c r="BH114" s="74"/>
      <c r="BI114" s="74"/>
      <c r="BJ114" s="74"/>
      <c r="BK114" s="74"/>
      <c r="BL114" s="74"/>
      <c r="BM114" s="74"/>
      <c r="BN114" s="74"/>
      <c r="BO114" s="74"/>
      <c r="BP114" s="74"/>
      <c r="BQ114" s="74"/>
      <c r="BR114" s="74"/>
      <c r="BS114" s="74"/>
      <c r="BT114" s="74"/>
      <c r="BU114" s="74"/>
      <c r="BV114" s="74"/>
      <c r="BW114" s="74"/>
      <c r="BX114" s="74"/>
      <c r="BY114" s="74"/>
      <c r="BZ114" s="74"/>
      <c r="CA114" s="74"/>
      <c r="CB114" s="74"/>
      <c r="CC114" s="74"/>
      <c r="CD114" s="74"/>
      <c r="CE114" s="74"/>
      <c r="CF114" s="74"/>
      <c r="CG114" s="74"/>
      <c r="CH114" s="74"/>
      <c r="CI114" s="74"/>
      <c r="CJ114" s="74"/>
      <c r="CK114" s="74"/>
      <c r="CL114" s="74"/>
      <c r="CM114" s="74"/>
      <c r="CN114" s="74"/>
      <c r="CO114" s="74"/>
      <c r="CP114" s="74"/>
      <c r="CQ114" s="74"/>
      <c r="CR114" s="74"/>
      <c r="CS114" s="74"/>
      <c r="CT114" s="74"/>
      <c r="CU114" s="74"/>
      <c r="CV114" s="74"/>
      <c r="CW114" s="74"/>
      <c r="CX114" s="74"/>
      <c r="CY114" s="74"/>
      <c r="CZ114" s="74"/>
      <c r="DA114" s="74"/>
      <c r="DB114" s="74"/>
      <c r="DC114" s="74"/>
      <c r="DD114" s="74"/>
      <c r="DE114" s="74"/>
      <c r="DF114" s="74"/>
      <c r="DG114" s="74"/>
      <c r="DH114" s="74"/>
      <c r="DI114" s="74"/>
      <c r="DJ114" s="74"/>
      <c r="DK114" s="74"/>
      <c r="DL114" s="74"/>
      <c r="DM114" s="74"/>
      <c r="DN114" s="74"/>
      <c r="DO114" s="74"/>
      <c r="DP114" s="74"/>
      <c r="DQ114" s="74"/>
      <c r="DR114" s="74"/>
      <c r="DS114" s="74"/>
      <c r="DT114" s="74"/>
      <c r="DU114" s="74"/>
      <c r="DV114" s="74"/>
      <c r="DW114" s="74"/>
      <c r="DX114" s="74"/>
      <c r="DY114" s="74"/>
      <c r="DZ114" s="74"/>
      <c r="EA114" s="74"/>
      <c r="EB114" s="74"/>
      <c r="EC114" s="74"/>
      <c r="ED114" s="74"/>
      <c r="EE114" s="74"/>
      <c r="EF114" s="74"/>
      <c r="EG114" s="74"/>
      <c r="EH114" s="74"/>
      <c r="EI114" s="74"/>
      <c r="EJ114" s="74"/>
      <c r="EK114" s="74"/>
      <c r="EL114" s="74"/>
      <c r="EM114" s="74"/>
      <c r="EN114" s="74"/>
      <c r="EO114" s="74"/>
      <c r="EP114" s="74"/>
      <c r="EQ114" s="74"/>
      <c r="ER114" s="74"/>
      <c r="ES114" s="74"/>
      <c r="ET114" s="74"/>
      <c r="EU114" s="74"/>
      <c r="EV114" s="74"/>
      <c r="EW114" s="74"/>
      <c r="EX114" s="74"/>
      <c r="EY114" s="74"/>
      <c r="EZ114" s="74"/>
      <c r="FA114" s="74"/>
      <c r="FB114" s="74"/>
      <c r="FC114" s="74"/>
      <c r="FD114" s="74"/>
      <c r="FE114" s="74"/>
      <c r="FF114" s="74"/>
      <c r="FG114" s="74"/>
      <c r="FH114" s="74"/>
      <c r="FI114" s="74"/>
      <c r="FJ114" s="74"/>
      <c r="FK114" s="74"/>
      <c r="FL114" s="74"/>
      <c r="FM114" s="74"/>
      <c r="FN114" s="74"/>
      <c r="FO114" s="74"/>
      <c r="FP114" s="74"/>
      <c r="FQ114" s="74"/>
      <c r="FR114" s="74"/>
      <c r="FS114" s="74"/>
      <c r="FT114" s="74"/>
      <c r="FU114" s="74"/>
      <c r="FV114" s="74"/>
      <c r="FW114" s="74"/>
      <c r="FX114" s="74"/>
      <c r="FY114" s="74"/>
      <c r="FZ114" s="74"/>
      <c r="GA114" s="74"/>
      <c r="GB114" s="74"/>
      <c r="GC114" s="74"/>
      <c r="GD114" s="74"/>
      <c r="GE114" s="74"/>
      <c r="GF114" s="74"/>
      <c r="GG114" s="74"/>
      <c r="GH114" s="74"/>
      <c r="GI114" s="74"/>
      <c r="GJ114" s="74"/>
      <c r="GK114" s="74"/>
      <c r="GL114" s="74"/>
      <c r="GM114" s="74"/>
      <c r="GN114" s="74"/>
      <c r="GO114" s="74"/>
      <c r="GP114" s="74"/>
      <c r="GQ114" s="74"/>
      <c r="GR114" s="74"/>
      <c r="GS114" s="74"/>
      <c r="GT114" s="74"/>
      <c r="GU114" s="74"/>
      <c r="GV114" s="74"/>
      <c r="GW114" s="74"/>
      <c r="GX114" s="74"/>
      <c r="GY114" s="74"/>
      <c r="GZ114" s="74"/>
      <c r="HA114" s="74"/>
      <c r="HB114" s="74"/>
      <c r="HC114" s="74"/>
    </row>
    <row r="115" spans="1:211" customFormat="1" ht="19.95" customHeight="1" x14ac:dyDescent="0.3">
      <c r="A115" s="36"/>
      <c r="B115" s="73"/>
      <c r="C115" s="218"/>
      <c r="D115" s="388"/>
      <c r="E115" s="679" t="s">
        <v>1835</v>
      </c>
      <c r="F115" s="679"/>
      <c r="G115" s="679"/>
      <c r="H115" s="679"/>
      <c r="I115" s="679"/>
      <c r="J115" s="679"/>
      <c r="K115" s="679"/>
      <c r="L115" s="679"/>
      <c r="M115" s="679"/>
      <c r="N115" s="679"/>
      <c r="O115" s="679"/>
      <c r="P115" s="679"/>
      <c r="Q115" s="679"/>
      <c r="R115" s="823"/>
      <c r="S115" s="36"/>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c r="CL115" s="74"/>
      <c r="CM115" s="74"/>
      <c r="CN115" s="74"/>
      <c r="CO115" s="74"/>
      <c r="CP115" s="74"/>
      <c r="CQ115" s="74"/>
      <c r="CR115" s="74"/>
      <c r="CS115" s="74"/>
      <c r="CT115" s="74"/>
      <c r="CU115" s="74"/>
      <c r="CV115" s="74"/>
      <c r="CW115" s="74"/>
      <c r="CX115" s="74"/>
      <c r="CY115" s="74"/>
      <c r="CZ115" s="74"/>
      <c r="DA115" s="74"/>
      <c r="DB115" s="74"/>
      <c r="DC115" s="74"/>
      <c r="DD115" s="74"/>
      <c r="DE115" s="74"/>
      <c r="DF115" s="74"/>
      <c r="DG115" s="74"/>
      <c r="DH115" s="74"/>
      <c r="DI115" s="74"/>
      <c r="DJ115" s="74"/>
      <c r="DK115" s="74"/>
      <c r="DL115" s="74"/>
      <c r="DM115" s="74"/>
      <c r="DN115" s="74"/>
      <c r="DO115" s="74"/>
      <c r="DP115" s="74"/>
      <c r="DQ115" s="74"/>
      <c r="DR115" s="74"/>
      <c r="DS115" s="74"/>
      <c r="DT115" s="74"/>
      <c r="DU115" s="74"/>
      <c r="DV115" s="74"/>
      <c r="DW115" s="74"/>
      <c r="DX115" s="74"/>
      <c r="DY115" s="74"/>
      <c r="DZ115" s="74"/>
      <c r="EA115" s="74"/>
      <c r="EB115" s="74"/>
      <c r="EC115" s="74"/>
      <c r="ED115" s="74"/>
      <c r="EE115" s="74"/>
      <c r="EF115" s="74"/>
      <c r="EG115" s="74"/>
      <c r="EH115" s="74"/>
      <c r="EI115" s="74"/>
      <c r="EJ115" s="74"/>
      <c r="EK115" s="74"/>
      <c r="EL115" s="74"/>
      <c r="EM115" s="74"/>
      <c r="EN115" s="74"/>
      <c r="EO115" s="74"/>
      <c r="EP115" s="74"/>
      <c r="EQ115" s="74"/>
      <c r="ER115" s="74"/>
      <c r="ES115" s="74"/>
      <c r="ET115" s="74"/>
      <c r="EU115" s="74"/>
      <c r="EV115" s="74"/>
      <c r="EW115" s="74"/>
      <c r="EX115" s="74"/>
      <c r="EY115" s="74"/>
      <c r="EZ115" s="74"/>
      <c r="FA115" s="74"/>
      <c r="FB115" s="74"/>
      <c r="FC115" s="74"/>
      <c r="FD115" s="74"/>
      <c r="FE115" s="74"/>
      <c r="FF115" s="74"/>
      <c r="FG115" s="74"/>
      <c r="FH115" s="74"/>
      <c r="FI115" s="74"/>
      <c r="FJ115" s="74"/>
      <c r="FK115" s="74"/>
      <c r="FL115" s="74"/>
      <c r="FM115" s="74"/>
      <c r="FN115" s="74"/>
      <c r="FO115" s="74"/>
      <c r="FP115" s="74"/>
      <c r="FQ115" s="74"/>
      <c r="FR115" s="74"/>
      <c r="FS115" s="74"/>
      <c r="FT115" s="74"/>
      <c r="FU115" s="74"/>
      <c r="FV115" s="74"/>
      <c r="FW115" s="74"/>
      <c r="FX115" s="74"/>
      <c r="FY115" s="74"/>
      <c r="FZ115" s="74"/>
      <c r="GA115" s="74"/>
      <c r="GB115" s="74"/>
      <c r="GC115" s="74"/>
      <c r="GD115" s="74"/>
      <c r="GE115" s="74"/>
      <c r="GF115" s="74"/>
      <c r="GG115" s="74"/>
      <c r="GH115" s="74"/>
      <c r="GI115" s="74"/>
      <c r="GJ115" s="74"/>
      <c r="GK115" s="74"/>
      <c r="GL115" s="74"/>
      <c r="GM115" s="74"/>
      <c r="GN115" s="74"/>
      <c r="GO115" s="74"/>
      <c r="GP115" s="74"/>
      <c r="GQ115" s="74"/>
      <c r="GR115" s="74"/>
      <c r="GS115" s="74"/>
      <c r="GT115" s="74"/>
      <c r="GU115" s="74"/>
      <c r="GV115" s="74"/>
      <c r="GW115" s="74"/>
      <c r="GX115" s="74"/>
      <c r="GY115" s="74"/>
      <c r="GZ115" s="74"/>
      <c r="HA115" s="74"/>
      <c r="HB115" s="74"/>
      <c r="HC115" s="74"/>
    </row>
    <row r="116" spans="1:211" customFormat="1" ht="19.95" customHeight="1" x14ac:dyDescent="0.3">
      <c r="A116" s="36"/>
      <c r="B116" s="73"/>
      <c r="C116" s="218"/>
      <c r="D116" s="389"/>
      <c r="E116" s="679" t="s">
        <v>1836</v>
      </c>
      <c r="F116" s="679"/>
      <c r="G116" s="679"/>
      <c r="H116" s="679"/>
      <c r="I116" s="679"/>
      <c r="J116" s="679"/>
      <c r="K116" s="679"/>
      <c r="L116" s="679"/>
      <c r="M116" s="679"/>
      <c r="N116" s="679"/>
      <c r="O116" s="679"/>
      <c r="P116" s="679"/>
      <c r="Q116" s="679"/>
      <c r="R116" s="823"/>
      <c r="S116" s="36"/>
      <c r="T116" s="74"/>
      <c r="U116" s="74"/>
      <c r="V116" s="74"/>
      <c r="W116" s="74"/>
      <c r="X116" s="74"/>
      <c r="Y116" s="74"/>
      <c r="Z116" s="74"/>
      <c r="AA116" s="74"/>
      <c r="AB116" s="74"/>
      <c r="AC116" s="74"/>
      <c r="AD116" s="74"/>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c r="BE116" s="74"/>
      <c r="BF116" s="74"/>
      <c r="BG116" s="74"/>
      <c r="BH116" s="74"/>
      <c r="BI116" s="74"/>
      <c r="BJ116" s="74"/>
      <c r="BK116" s="74"/>
      <c r="BL116" s="74"/>
      <c r="BM116" s="74"/>
      <c r="BN116" s="74"/>
      <c r="BO116" s="74"/>
      <c r="BP116" s="74"/>
      <c r="BQ116" s="74"/>
      <c r="BR116" s="74"/>
      <c r="BS116" s="74"/>
      <c r="BT116" s="74"/>
      <c r="BU116" s="74"/>
      <c r="BV116" s="74"/>
      <c r="BW116" s="74"/>
      <c r="BX116" s="74"/>
      <c r="BY116" s="74"/>
      <c r="BZ116" s="74"/>
      <c r="CA116" s="74"/>
      <c r="CB116" s="74"/>
      <c r="CC116" s="74"/>
      <c r="CD116" s="74"/>
      <c r="CE116" s="74"/>
      <c r="CF116" s="74"/>
      <c r="CG116" s="74"/>
      <c r="CH116" s="74"/>
      <c r="CI116" s="74"/>
      <c r="CJ116" s="74"/>
      <c r="CK116" s="74"/>
      <c r="CL116" s="74"/>
      <c r="CM116" s="74"/>
      <c r="CN116" s="74"/>
      <c r="CO116" s="74"/>
      <c r="CP116" s="74"/>
      <c r="CQ116" s="74"/>
      <c r="CR116" s="74"/>
      <c r="CS116" s="74"/>
      <c r="CT116" s="74"/>
      <c r="CU116" s="74"/>
      <c r="CV116" s="74"/>
      <c r="CW116" s="74"/>
      <c r="CX116" s="74"/>
      <c r="CY116" s="74"/>
      <c r="CZ116" s="74"/>
      <c r="DA116" s="74"/>
      <c r="DB116" s="74"/>
      <c r="DC116" s="74"/>
      <c r="DD116" s="74"/>
      <c r="DE116" s="74"/>
      <c r="DF116" s="74"/>
      <c r="DG116" s="74"/>
      <c r="DH116" s="74"/>
      <c r="DI116" s="74"/>
      <c r="DJ116" s="74"/>
      <c r="DK116" s="74"/>
      <c r="DL116" s="74"/>
      <c r="DM116" s="74"/>
      <c r="DN116" s="74"/>
      <c r="DO116" s="74"/>
      <c r="DP116" s="74"/>
      <c r="DQ116" s="74"/>
      <c r="DR116" s="74"/>
      <c r="DS116" s="74"/>
      <c r="DT116" s="74"/>
      <c r="DU116" s="74"/>
      <c r="DV116" s="74"/>
      <c r="DW116" s="74"/>
      <c r="DX116" s="74"/>
      <c r="DY116" s="74"/>
      <c r="DZ116" s="74"/>
      <c r="EA116" s="74"/>
      <c r="EB116" s="74"/>
      <c r="EC116" s="74"/>
      <c r="ED116" s="74"/>
      <c r="EE116" s="74"/>
      <c r="EF116" s="74"/>
      <c r="EG116" s="74"/>
      <c r="EH116" s="74"/>
      <c r="EI116" s="74"/>
      <c r="EJ116" s="74"/>
      <c r="EK116" s="74"/>
      <c r="EL116" s="74"/>
      <c r="EM116" s="74"/>
      <c r="EN116" s="74"/>
      <c r="EO116" s="74"/>
      <c r="EP116" s="74"/>
      <c r="EQ116" s="74"/>
      <c r="ER116" s="74"/>
      <c r="ES116" s="74"/>
      <c r="ET116" s="74"/>
      <c r="EU116" s="74"/>
      <c r="EV116" s="74"/>
      <c r="EW116" s="74"/>
      <c r="EX116" s="74"/>
      <c r="EY116" s="74"/>
      <c r="EZ116" s="74"/>
      <c r="FA116" s="74"/>
      <c r="FB116" s="74"/>
      <c r="FC116" s="74"/>
      <c r="FD116" s="74"/>
      <c r="FE116" s="74"/>
      <c r="FF116" s="74"/>
      <c r="FG116" s="74"/>
      <c r="FH116" s="74"/>
      <c r="FI116" s="74"/>
      <c r="FJ116" s="74"/>
      <c r="FK116" s="74"/>
      <c r="FL116" s="74"/>
      <c r="FM116" s="74"/>
      <c r="FN116" s="74"/>
      <c r="FO116" s="74"/>
      <c r="FP116" s="74"/>
      <c r="FQ116" s="74"/>
      <c r="FR116" s="74"/>
      <c r="FS116" s="74"/>
      <c r="FT116" s="74"/>
      <c r="FU116" s="74"/>
      <c r="FV116" s="74"/>
      <c r="FW116" s="74"/>
      <c r="FX116" s="74"/>
      <c r="FY116" s="74"/>
      <c r="FZ116" s="74"/>
      <c r="GA116" s="74"/>
      <c r="GB116" s="74"/>
      <c r="GC116" s="74"/>
      <c r="GD116" s="74"/>
      <c r="GE116" s="74"/>
      <c r="GF116" s="74"/>
      <c r="GG116" s="74"/>
      <c r="GH116" s="74"/>
      <c r="GI116" s="74"/>
      <c r="GJ116" s="74"/>
      <c r="GK116" s="74"/>
      <c r="GL116" s="74"/>
      <c r="GM116" s="74"/>
      <c r="GN116" s="74"/>
      <c r="GO116" s="74"/>
      <c r="GP116" s="74"/>
      <c r="GQ116" s="74"/>
      <c r="GR116" s="74"/>
      <c r="GS116" s="74"/>
      <c r="GT116" s="74"/>
      <c r="GU116" s="74"/>
      <c r="GV116" s="74"/>
      <c r="GW116" s="74"/>
      <c r="GX116" s="74"/>
      <c r="GY116" s="74"/>
      <c r="GZ116" s="74"/>
      <c r="HA116" s="74"/>
      <c r="HB116" s="74"/>
      <c r="HC116" s="74"/>
    </row>
    <row r="117" spans="1:211" customFormat="1" ht="19.95" customHeight="1" x14ac:dyDescent="0.3">
      <c r="A117" s="36"/>
      <c r="B117" s="73"/>
      <c r="C117" s="218"/>
      <c r="D117" s="389"/>
      <c r="E117" s="679"/>
      <c r="F117" s="679"/>
      <c r="G117" s="679"/>
      <c r="H117" s="679"/>
      <c r="I117" s="679"/>
      <c r="J117" s="679"/>
      <c r="K117" s="679"/>
      <c r="L117" s="679"/>
      <c r="M117" s="679"/>
      <c r="N117" s="679"/>
      <c r="O117" s="679"/>
      <c r="P117" s="679"/>
      <c r="Q117" s="679"/>
      <c r="R117" s="823"/>
      <c r="S117" s="36"/>
      <c r="T117" s="74"/>
      <c r="U117" s="74"/>
      <c r="V117" s="74"/>
      <c r="W117" s="74"/>
      <c r="X117" s="74"/>
      <c r="Y117" s="74"/>
      <c r="Z117" s="74"/>
      <c r="AA117" s="74"/>
      <c r="AB117" s="7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74"/>
      <c r="BZ117" s="74"/>
      <c r="CA117" s="74"/>
      <c r="CB117" s="74"/>
      <c r="CC117" s="74"/>
      <c r="CD117" s="74"/>
      <c r="CE117" s="74"/>
      <c r="CF117" s="74"/>
      <c r="CG117" s="74"/>
      <c r="CH117" s="74"/>
      <c r="CI117" s="74"/>
      <c r="CJ117" s="74"/>
      <c r="CK117" s="74"/>
      <c r="CL117" s="74"/>
      <c r="CM117" s="74"/>
      <c r="CN117" s="74"/>
      <c r="CO117" s="74"/>
      <c r="CP117" s="74"/>
      <c r="CQ117" s="74"/>
      <c r="CR117" s="74"/>
      <c r="CS117" s="74"/>
      <c r="CT117" s="74"/>
      <c r="CU117" s="74"/>
      <c r="CV117" s="74"/>
      <c r="CW117" s="74"/>
      <c r="CX117" s="74"/>
      <c r="CY117" s="74"/>
      <c r="CZ117" s="74"/>
      <c r="DA117" s="74"/>
      <c r="DB117" s="74"/>
      <c r="DC117" s="74"/>
      <c r="DD117" s="74"/>
      <c r="DE117" s="74"/>
      <c r="DF117" s="74"/>
      <c r="DG117" s="74"/>
      <c r="DH117" s="74"/>
      <c r="DI117" s="74"/>
      <c r="DJ117" s="74"/>
      <c r="DK117" s="74"/>
      <c r="DL117" s="74"/>
      <c r="DM117" s="74"/>
      <c r="DN117" s="74"/>
      <c r="DO117" s="74"/>
      <c r="DP117" s="74"/>
      <c r="DQ117" s="74"/>
      <c r="DR117" s="74"/>
      <c r="DS117" s="74"/>
      <c r="DT117" s="74"/>
      <c r="DU117" s="74"/>
      <c r="DV117" s="74"/>
      <c r="DW117" s="74"/>
      <c r="DX117" s="74"/>
      <c r="DY117" s="74"/>
      <c r="DZ117" s="74"/>
      <c r="EA117" s="74"/>
      <c r="EB117" s="74"/>
      <c r="EC117" s="74"/>
      <c r="ED117" s="74"/>
      <c r="EE117" s="74"/>
      <c r="EF117" s="74"/>
      <c r="EG117" s="74"/>
      <c r="EH117" s="74"/>
      <c r="EI117" s="74"/>
      <c r="EJ117" s="74"/>
      <c r="EK117" s="74"/>
      <c r="EL117" s="74"/>
      <c r="EM117" s="74"/>
      <c r="EN117" s="74"/>
      <c r="EO117" s="74"/>
      <c r="EP117" s="74"/>
      <c r="EQ117" s="74"/>
      <c r="ER117" s="74"/>
      <c r="ES117" s="74"/>
      <c r="ET117" s="74"/>
      <c r="EU117" s="74"/>
      <c r="EV117" s="74"/>
      <c r="EW117" s="74"/>
      <c r="EX117" s="74"/>
      <c r="EY117" s="74"/>
      <c r="EZ117" s="74"/>
      <c r="FA117" s="74"/>
      <c r="FB117" s="74"/>
      <c r="FC117" s="74"/>
      <c r="FD117" s="74"/>
      <c r="FE117" s="74"/>
      <c r="FF117" s="74"/>
      <c r="FG117" s="74"/>
      <c r="FH117" s="74"/>
      <c r="FI117" s="74"/>
      <c r="FJ117" s="74"/>
      <c r="FK117" s="74"/>
      <c r="FL117" s="74"/>
      <c r="FM117" s="74"/>
      <c r="FN117" s="74"/>
      <c r="FO117" s="74"/>
      <c r="FP117" s="74"/>
      <c r="FQ117" s="74"/>
      <c r="FR117" s="74"/>
      <c r="FS117" s="74"/>
      <c r="FT117" s="74"/>
      <c r="FU117" s="74"/>
      <c r="FV117" s="74"/>
      <c r="FW117" s="74"/>
      <c r="FX117" s="74"/>
      <c r="FY117" s="74"/>
      <c r="FZ117" s="74"/>
      <c r="GA117" s="74"/>
      <c r="GB117" s="74"/>
      <c r="GC117" s="74"/>
      <c r="GD117" s="74"/>
      <c r="GE117" s="74"/>
      <c r="GF117" s="74"/>
      <c r="GG117" s="74"/>
      <c r="GH117" s="74"/>
      <c r="GI117" s="74"/>
      <c r="GJ117" s="74"/>
      <c r="GK117" s="74"/>
      <c r="GL117" s="74"/>
      <c r="GM117" s="74"/>
      <c r="GN117" s="74"/>
      <c r="GO117" s="74"/>
      <c r="GP117" s="74"/>
      <c r="GQ117" s="74"/>
      <c r="GR117" s="74"/>
      <c r="GS117" s="74"/>
      <c r="GT117" s="74"/>
      <c r="GU117" s="74"/>
      <c r="GV117" s="74"/>
      <c r="GW117" s="74"/>
      <c r="GX117" s="74"/>
      <c r="GY117" s="74"/>
      <c r="GZ117" s="74"/>
      <c r="HA117" s="74"/>
      <c r="HB117" s="74"/>
      <c r="HC117" s="74"/>
    </row>
    <row r="118" spans="1:211" customFormat="1" ht="19.95" customHeight="1" x14ac:dyDescent="0.3">
      <c r="A118" s="36"/>
      <c r="B118" s="73"/>
      <c r="C118" s="218"/>
      <c r="D118" s="389"/>
      <c r="E118" s="832" t="s">
        <v>1837</v>
      </c>
      <c r="F118" s="832"/>
      <c r="G118" s="832"/>
      <c r="H118" s="832"/>
      <c r="I118" s="832"/>
      <c r="J118" s="832"/>
      <c r="K118" s="832"/>
      <c r="L118" s="832"/>
      <c r="M118" s="832"/>
      <c r="N118" s="832"/>
      <c r="O118" s="832"/>
      <c r="P118" s="832"/>
      <c r="Q118" s="832"/>
      <c r="R118" s="833"/>
      <c r="S118" s="36"/>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c r="BG118" s="74"/>
      <c r="BH118" s="74"/>
      <c r="BI118" s="74"/>
      <c r="BJ118" s="74"/>
      <c r="BK118" s="74"/>
      <c r="BL118" s="74"/>
      <c r="BM118" s="74"/>
      <c r="BN118" s="74"/>
      <c r="BO118" s="74"/>
      <c r="BP118" s="74"/>
      <c r="BQ118" s="74"/>
      <c r="BR118" s="74"/>
      <c r="BS118" s="74"/>
      <c r="BT118" s="74"/>
      <c r="BU118" s="74"/>
      <c r="BV118" s="74"/>
      <c r="BW118" s="74"/>
      <c r="BX118" s="74"/>
      <c r="BY118" s="74"/>
      <c r="BZ118" s="74"/>
      <c r="CA118" s="74"/>
      <c r="CB118" s="74"/>
      <c r="CC118" s="74"/>
      <c r="CD118" s="74"/>
      <c r="CE118" s="74"/>
      <c r="CF118" s="74"/>
      <c r="CG118" s="74"/>
      <c r="CH118" s="74"/>
      <c r="CI118" s="74"/>
      <c r="CJ118" s="74"/>
      <c r="CK118" s="74"/>
      <c r="CL118" s="74"/>
      <c r="CM118" s="74"/>
      <c r="CN118" s="74"/>
      <c r="CO118" s="74"/>
      <c r="CP118" s="74"/>
      <c r="CQ118" s="74"/>
      <c r="CR118" s="74"/>
      <c r="CS118" s="74"/>
      <c r="CT118" s="74"/>
      <c r="CU118" s="74"/>
      <c r="CV118" s="74"/>
      <c r="CW118" s="74"/>
      <c r="CX118" s="74"/>
      <c r="CY118" s="74"/>
      <c r="CZ118" s="74"/>
      <c r="DA118" s="74"/>
      <c r="DB118" s="74"/>
      <c r="DC118" s="74"/>
      <c r="DD118" s="74"/>
      <c r="DE118" s="74"/>
      <c r="DF118" s="74"/>
      <c r="DG118" s="74"/>
      <c r="DH118" s="74"/>
      <c r="DI118" s="74"/>
      <c r="DJ118" s="74"/>
      <c r="DK118" s="74"/>
      <c r="DL118" s="74"/>
      <c r="DM118" s="74"/>
      <c r="DN118" s="74"/>
      <c r="DO118" s="74"/>
      <c r="DP118" s="74"/>
      <c r="DQ118" s="74"/>
      <c r="DR118" s="74"/>
      <c r="DS118" s="74"/>
      <c r="DT118" s="74"/>
      <c r="DU118" s="74"/>
      <c r="DV118" s="74"/>
      <c r="DW118" s="74"/>
      <c r="DX118" s="74"/>
      <c r="DY118" s="74"/>
      <c r="DZ118" s="74"/>
      <c r="EA118" s="74"/>
      <c r="EB118" s="74"/>
      <c r="EC118" s="74"/>
      <c r="ED118" s="74"/>
      <c r="EE118" s="74"/>
      <c r="EF118" s="74"/>
      <c r="EG118" s="74"/>
      <c r="EH118" s="74"/>
      <c r="EI118" s="74"/>
      <c r="EJ118" s="74"/>
      <c r="EK118" s="74"/>
      <c r="EL118" s="74"/>
      <c r="EM118" s="74"/>
      <c r="EN118" s="74"/>
      <c r="EO118" s="74"/>
      <c r="EP118" s="74"/>
      <c r="EQ118" s="74"/>
      <c r="ER118" s="74"/>
      <c r="ES118" s="74"/>
      <c r="ET118" s="74"/>
      <c r="EU118" s="74"/>
      <c r="EV118" s="74"/>
      <c r="EW118" s="74"/>
      <c r="EX118" s="74"/>
      <c r="EY118" s="74"/>
      <c r="EZ118" s="74"/>
      <c r="FA118" s="74"/>
      <c r="FB118" s="74"/>
      <c r="FC118" s="74"/>
      <c r="FD118" s="74"/>
      <c r="FE118" s="74"/>
      <c r="FF118" s="74"/>
      <c r="FG118" s="74"/>
      <c r="FH118" s="74"/>
      <c r="FI118" s="74"/>
      <c r="FJ118" s="74"/>
      <c r="FK118" s="74"/>
      <c r="FL118" s="74"/>
      <c r="FM118" s="74"/>
      <c r="FN118" s="74"/>
      <c r="FO118" s="74"/>
      <c r="FP118" s="74"/>
      <c r="FQ118" s="74"/>
      <c r="FR118" s="74"/>
      <c r="FS118" s="74"/>
      <c r="FT118" s="74"/>
      <c r="FU118" s="74"/>
      <c r="FV118" s="74"/>
      <c r="FW118" s="74"/>
      <c r="FX118" s="74"/>
      <c r="FY118" s="74"/>
      <c r="FZ118" s="74"/>
      <c r="GA118" s="74"/>
      <c r="GB118" s="74"/>
      <c r="GC118" s="74"/>
      <c r="GD118" s="74"/>
      <c r="GE118" s="74"/>
      <c r="GF118" s="74"/>
      <c r="GG118" s="74"/>
      <c r="GH118" s="74"/>
      <c r="GI118" s="74"/>
      <c r="GJ118" s="74"/>
      <c r="GK118" s="74"/>
      <c r="GL118" s="74"/>
      <c r="GM118" s="74"/>
      <c r="GN118" s="74"/>
      <c r="GO118" s="74"/>
      <c r="GP118" s="74"/>
      <c r="GQ118" s="74"/>
      <c r="GR118" s="74"/>
      <c r="GS118" s="74"/>
      <c r="GT118" s="74"/>
      <c r="GU118" s="74"/>
      <c r="GV118" s="74"/>
      <c r="GW118" s="74"/>
      <c r="GX118" s="74"/>
      <c r="GY118" s="74"/>
      <c r="GZ118" s="74"/>
      <c r="HA118" s="74"/>
      <c r="HB118" s="74"/>
      <c r="HC118" s="74"/>
    </row>
    <row r="119" spans="1:211" customFormat="1" ht="19.95" customHeight="1" x14ac:dyDescent="0.3">
      <c r="A119" s="36"/>
      <c r="B119" s="73"/>
      <c r="C119" s="218"/>
      <c r="D119" s="389"/>
      <c r="E119" s="832"/>
      <c r="F119" s="832"/>
      <c r="G119" s="832"/>
      <c r="H119" s="832"/>
      <c r="I119" s="832"/>
      <c r="J119" s="832"/>
      <c r="K119" s="832"/>
      <c r="L119" s="832"/>
      <c r="M119" s="832"/>
      <c r="N119" s="832"/>
      <c r="O119" s="832"/>
      <c r="P119" s="832"/>
      <c r="Q119" s="832"/>
      <c r="R119" s="833"/>
      <c r="S119" s="36"/>
      <c r="T119" s="74"/>
      <c r="U119" s="74"/>
      <c r="V119" s="74"/>
      <c r="W119" s="74"/>
      <c r="X119" s="74"/>
      <c r="Y119" s="74"/>
      <c r="Z119" s="74"/>
      <c r="AA119" s="74"/>
      <c r="AB119" s="7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74"/>
      <c r="BF119" s="74"/>
      <c r="BG119" s="74"/>
      <c r="BH119" s="74"/>
      <c r="BI119" s="74"/>
      <c r="BJ119" s="74"/>
      <c r="BK119" s="74"/>
      <c r="BL119" s="74"/>
      <c r="BM119" s="74"/>
      <c r="BN119" s="74"/>
      <c r="BO119" s="74"/>
      <c r="BP119" s="74"/>
      <c r="BQ119" s="74"/>
      <c r="BR119" s="74"/>
      <c r="BS119" s="74"/>
      <c r="BT119" s="74"/>
      <c r="BU119" s="74"/>
      <c r="BV119" s="74"/>
      <c r="BW119" s="74"/>
      <c r="BX119" s="74"/>
      <c r="BY119" s="74"/>
      <c r="BZ119" s="74"/>
      <c r="CA119" s="74"/>
      <c r="CB119" s="74"/>
      <c r="CC119" s="74"/>
      <c r="CD119" s="74"/>
      <c r="CE119" s="74"/>
      <c r="CF119" s="74"/>
      <c r="CG119" s="74"/>
      <c r="CH119" s="74"/>
      <c r="CI119" s="74"/>
      <c r="CJ119" s="74"/>
      <c r="CK119" s="74"/>
      <c r="CL119" s="74"/>
      <c r="CM119" s="74"/>
      <c r="CN119" s="74"/>
      <c r="CO119" s="74"/>
      <c r="CP119" s="74"/>
      <c r="CQ119" s="74"/>
      <c r="CR119" s="74"/>
      <c r="CS119" s="74"/>
      <c r="CT119" s="74"/>
      <c r="CU119" s="74"/>
      <c r="CV119" s="74"/>
      <c r="CW119" s="74"/>
      <c r="CX119" s="74"/>
      <c r="CY119" s="74"/>
      <c r="CZ119" s="74"/>
      <c r="DA119" s="74"/>
      <c r="DB119" s="74"/>
      <c r="DC119" s="74"/>
      <c r="DD119" s="74"/>
      <c r="DE119" s="74"/>
      <c r="DF119" s="74"/>
      <c r="DG119" s="74"/>
      <c r="DH119" s="74"/>
      <c r="DI119" s="74"/>
      <c r="DJ119" s="74"/>
      <c r="DK119" s="74"/>
      <c r="DL119" s="74"/>
      <c r="DM119" s="74"/>
      <c r="DN119" s="74"/>
      <c r="DO119" s="74"/>
      <c r="DP119" s="74"/>
      <c r="DQ119" s="74"/>
      <c r="DR119" s="74"/>
      <c r="DS119" s="74"/>
      <c r="DT119" s="74"/>
      <c r="DU119" s="74"/>
      <c r="DV119" s="74"/>
      <c r="DW119" s="74"/>
      <c r="DX119" s="74"/>
      <c r="DY119" s="74"/>
      <c r="DZ119" s="74"/>
      <c r="EA119" s="74"/>
      <c r="EB119" s="74"/>
      <c r="EC119" s="74"/>
      <c r="ED119" s="74"/>
      <c r="EE119" s="74"/>
      <c r="EF119" s="74"/>
      <c r="EG119" s="74"/>
      <c r="EH119" s="74"/>
      <c r="EI119" s="74"/>
      <c r="EJ119" s="74"/>
      <c r="EK119" s="74"/>
      <c r="EL119" s="74"/>
      <c r="EM119" s="74"/>
      <c r="EN119" s="74"/>
      <c r="EO119" s="74"/>
      <c r="EP119" s="74"/>
      <c r="EQ119" s="74"/>
      <c r="ER119" s="74"/>
      <c r="ES119" s="74"/>
      <c r="ET119" s="74"/>
      <c r="EU119" s="74"/>
      <c r="EV119" s="74"/>
      <c r="EW119" s="74"/>
      <c r="EX119" s="74"/>
      <c r="EY119" s="74"/>
      <c r="EZ119" s="74"/>
      <c r="FA119" s="74"/>
      <c r="FB119" s="74"/>
      <c r="FC119" s="74"/>
      <c r="FD119" s="74"/>
      <c r="FE119" s="74"/>
      <c r="FF119" s="74"/>
      <c r="FG119" s="74"/>
      <c r="FH119" s="74"/>
      <c r="FI119" s="74"/>
      <c r="FJ119" s="74"/>
      <c r="FK119" s="74"/>
      <c r="FL119" s="74"/>
      <c r="FM119" s="74"/>
      <c r="FN119" s="74"/>
      <c r="FO119" s="74"/>
      <c r="FP119" s="74"/>
      <c r="FQ119" s="74"/>
      <c r="FR119" s="74"/>
      <c r="FS119" s="74"/>
      <c r="FT119" s="74"/>
      <c r="FU119" s="74"/>
      <c r="FV119" s="74"/>
      <c r="FW119" s="74"/>
      <c r="FX119" s="74"/>
      <c r="FY119" s="74"/>
      <c r="FZ119" s="74"/>
      <c r="GA119" s="74"/>
      <c r="GB119" s="74"/>
      <c r="GC119" s="74"/>
      <c r="GD119" s="74"/>
      <c r="GE119" s="74"/>
      <c r="GF119" s="74"/>
      <c r="GG119" s="74"/>
      <c r="GH119" s="74"/>
      <c r="GI119" s="74"/>
      <c r="GJ119" s="74"/>
      <c r="GK119" s="74"/>
      <c r="GL119" s="74"/>
      <c r="GM119" s="74"/>
      <c r="GN119" s="74"/>
      <c r="GO119" s="74"/>
      <c r="GP119" s="74"/>
      <c r="GQ119" s="74"/>
      <c r="GR119" s="74"/>
      <c r="GS119" s="74"/>
      <c r="GT119" s="74"/>
      <c r="GU119" s="74"/>
      <c r="GV119" s="74"/>
      <c r="GW119" s="74"/>
      <c r="GX119" s="74"/>
      <c r="GY119" s="74"/>
      <c r="GZ119" s="74"/>
      <c r="HA119" s="74"/>
      <c r="HB119" s="74"/>
      <c r="HC119" s="74"/>
    </row>
    <row r="120" spans="1:211" customFormat="1" ht="19.95" customHeight="1" x14ac:dyDescent="0.3">
      <c r="A120" s="36"/>
      <c r="B120" s="73"/>
      <c r="C120" s="218"/>
      <c r="D120" s="389"/>
      <c r="E120" s="880" t="s">
        <v>1838</v>
      </c>
      <c r="F120" s="880"/>
      <c r="G120" s="946" t="s">
        <v>1839</v>
      </c>
      <c r="H120" s="946"/>
      <c r="I120" s="946"/>
      <c r="J120" s="946"/>
      <c r="K120" s="946"/>
      <c r="L120" s="946"/>
      <c r="M120" s="93"/>
      <c r="N120" s="93"/>
      <c r="O120" s="93"/>
      <c r="P120" s="93"/>
      <c r="Q120" s="93"/>
      <c r="R120" s="94"/>
      <c r="S120" s="36"/>
      <c r="T120" s="74"/>
      <c r="U120" s="74"/>
      <c r="V120" s="74"/>
      <c r="W120" s="74"/>
      <c r="X120" s="74"/>
      <c r="Y120" s="74"/>
      <c r="Z120" s="74"/>
      <c r="AA120" s="74"/>
      <c r="AB120" s="74"/>
      <c r="AC120" s="74"/>
      <c r="AD120" s="74"/>
      <c r="AE120" s="74"/>
      <c r="AF120" s="74"/>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4"/>
      <c r="BE120" s="74"/>
      <c r="BF120" s="74"/>
      <c r="BG120" s="74"/>
      <c r="BH120" s="74"/>
      <c r="BI120" s="74"/>
      <c r="BJ120" s="74"/>
      <c r="BK120" s="74"/>
      <c r="BL120" s="74"/>
      <c r="BM120" s="74"/>
      <c r="BN120" s="74"/>
      <c r="BO120" s="74"/>
      <c r="BP120" s="74"/>
      <c r="BQ120" s="74"/>
      <c r="BR120" s="74"/>
      <c r="BS120" s="74"/>
      <c r="BT120" s="74"/>
      <c r="BU120" s="74"/>
      <c r="BV120" s="74"/>
      <c r="BW120" s="74"/>
      <c r="BX120" s="74"/>
      <c r="BY120" s="74"/>
      <c r="BZ120" s="74"/>
      <c r="CA120" s="74"/>
      <c r="CB120" s="74"/>
      <c r="CC120" s="74"/>
      <c r="CD120" s="74"/>
      <c r="CE120" s="74"/>
      <c r="CF120" s="74"/>
      <c r="CG120" s="74"/>
      <c r="CH120" s="74"/>
      <c r="CI120" s="74"/>
      <c r="CJ120" s="74"/>
      <c r="CK120" s="74"/>
      <c r="CL120" s="74"/>
      <c r="CM120" s="74"/>
      <c r="CN120" s="74"/>
      <c r="CO120" s="74"/>
      <c r="CP120" s="74"/>
      <c r="CQ120" s="74"/>
      <c r="CR120" s="74"/>
      <c r="CS120" s="74"/>
      <c r="CT120" s="74"/>
      <c r="CU120" s="74"/>
      <c r="CV120" s="74"/>
      <c r="CW120" s="74"/>
      <c r="CX120" s="74"/>
      <c r="CY120" s="74"/>
      <c r="CZ120" s="74"/>
      <c r="DA120" s="74"/>
      <c r="DB120" s="74"/>
      <c r="DC120" s="74"/>
      <c r="DD120" s="74"/>
      <c r="DE120" s="74"/>
      <c r="DF120" s="74"/>
      <c r="DG120" s="74"/>
      <c r="DH120" s="74"/>
      <c r="DI120" s="74"/>
      <c r="DJ120" s="74"/>
      <c r="DK120" s="74"/>
      <c r="DL120" s="74"/>
      <c r="DM120" s="74"/>
      <c r="DN120" s="74"/>
      <c r="DO120" s="74"/>
      <c r="DP120" s="74"/>
      <c r="DQ120" s="74"/>
      <c r="DR120" s="74"/>
      <c r="DS120" s="74"/>
      <c r="DT120" s="74"/>
      <c r="DU120" s="74"/>
      <c r="DV120" s="74"/>
      <c r="DW120" s="74"/>
      <c r="DX120" s="74"/>
      <c r="DY120" s="74"/>
      <c r="DZ120" s="74"/>
      <c r="EA120" s="74"/>
      <c r="EB120" s="74"/>
      <c r="EC120" s="74"/>
      <c r="ED120" s="74"/>
      <c r="EE120" s="74"/>
      <c r="EF120" s="74"/>
      <c r="EG120" s="74"/>
      <c r="EH120" s="74"/>
      <c r="EI120" s="74"/>
      <c r="EJ120" s="74"/>
      <c r="EK120" s="74"/>
      <c r="EL120" s="74"/>
      <c r="EM120" s="74"/>
      <c r="EN120" s="74"/>
      <c r="EO120" s="74"/>
      <c r="EP120" s="74"/>
      <c r="EQ120" s="74"/>
      <c r="ER120" s="74"/>
      <c r="ES120" s="74"/>
      <c r="ET120" s="74"/>
      <c r="EU120" s="74"/>
      <c r="EV120" s="74"/>
      <c r="EW120" s="74"/>
      <c r="EX120" s="74"/>
      <c r="EY120" s="74"/>
      <c r="EZ120" s="74"/>
      <c r="FA120" s="74"/>
      <c r="FB120" s="74"/>
      <c r="FC120" s="74"/>
      <c r="FD120" s="74"/>
      <c r="FE120" s="74"/>
      <c r="FF120" s="74"/>
      <c r="FG120" s="74"/>
      <c r="FH120" s="74"/>
      <c r="FI120" s="74"/>
      <c r="FJ120" s="74"/>
      <c r="FK120" s="74"/>
      <c r="FL120" s="74"/>
      <c r="FM120" s="74"/>
      <c r="FN120" s="74"/>
      <c r="FO120" s="74"/>
      <c r="FP120" s="74"/>
      <c r="FQ120" s="74"/>
      <c r="FR120" s="74"/>
      <c r="FS120" s="74"/>
      <c r="FT120" s="74"/>
      <c r="FU120" s="74"/>
      <c r="FV120" s="74"/>
      <c r="FW120" s="74"/>
      <c r="FX120" s="74"/>
      <c r="FY120" s="74"/>
      <c r="FZ120" s="74"/>
      <c r="GA120" s="74"/>
      <c r="GB120" s="74"/>
      <c r="GC120" s="74"/>
      <c r="GD120" s="74"/>
      <c r="GE120" s="74"/>
      <c r="GF120" s="74"/>
      <c r="GG120" s="74"/>
      <c r="GH120" s="74"/>
      <c r="GI120" s="74"/>
      <c r="GJ120" s="74"/>
      <c r="GK120" s="74"/>
      <c r="GL120" s="74"/>
      <c r="GM120" s="74"/>
      <c r="GN120" s="74"/>
      <c r="GO120" s="74"/>
      <c r="GP120" s="74"/>
      <c r="GQ120" s="74"/>
      <c r="GR120" s="74"/>
      <c r="GS120" s="74"/>
      <c r="GT120" s="74"/>
      <c r="GU120" s="74"/>
      <c r="GV120" s="74"/>
      <c r="GW120" s="74"/>
      <c r="GX120" s="74"/>
      <c r="GY120" s="74"/>
      <c r="GZ120" s="74"/>
      <c r="HA120" s="74"/>
      <c r="HB120" s="74"/>
      <c r="HC120" s="74"/>
    </row>
    <row r="121" spans="1:211" customFormat="1" ht="10.199999999999999" customHeight="1" x14ac:dyDescent="0.3">
      <c r="A121" s="36"/>
      <c r="B121" s="73"/>
      <c r="C121" s="218"/>
      <c r="D121" s="389"/>
      <c r="E121" s="91"/>
      <c r="F121" s="91"/>
      <c r="G121" s="91"/>
      <c r="H121" s="91"/>
      <c r="I121" s="91"/>
      <c r="J121" s="91"/>
      <c r="K121" s="91"/>
      <c r="L121" s="91"/>
      <c r="M121" s="91"/>
      <c r="N121" s="91"/>
      <c r="O121" s="91"/>
      <c r="P121" s="91"/>
      <c r="Q121" s="91"/>
      <c r="R121" s="459"/>
      <c r="S121" s="36"/>
      <c r="T121" s="74"/>
      <c r="U121" s="74"/>
      <c r="V121" s="74"/>
      <c r="W121" s="74"/>
      <c r="X121" s="74"/>
      <c r="Y121" s="74"/>
      <c r="Z121" s="74"/>
      <c r="AA121" s="74"/>
      <c r="AB121" s="74"/>
      <c r="AC121" s="74"/>
      <c r="AD121" s="74"/>
      <c r="AE121" s="74"/>
      <c r="AF121" s="74"/>
      <c r="AG121" s="74"/>
      <c r="AH121" s="74"/>
      <c r="AI121" s="74"/>
      <c r="AJ121" s="74"/>
      <c r="AK121" s="74"/>
      <c r="AL121" s="74"/>
      <c r="AM121" s="74"/>
      <c r="AN121" s="74"/>
      <c r="AO121" s="74"/>
      <c r="AP121" s="74"/>
      <c r="AQ121" s="74"/>
      <c r="AR121" s="74"/>
      <c r="AS121" s="74"/>
      <c r="AT121" s="74"/>
      <c r="AU121" s="74"/>
      <c r="AV121" s="74"/>
      <c r="AW121" s="74"/>
      <c r="AX121" s="74"/>
      <c r="AY121" s="74"/>
      <c r="AZ121" s="74"/>
      <c r="BA121" s="74"/>
      <c r="BB121" s="74"/>
      <c r="BC121" s="74"/>
      <c r="BD121" s="74"/>
      <c r="BE121" s="74"/>
      <c r="BF121" s="74"/>
      <c r="BG121" s="74"/>
      <c r="BH121" s="74"/>
      <c r="BI121" s="74"/>
      <c r="BJ121" s="74"/>
      <c r="BK121" s="74"/>
      <c r="BL121" s="74"/>
      <c r="BM121" s="74"/>
      <c r="BN121" s="74"/>
      <c r="BO121" s="74"/>
      <c r="BP121" s="74"/>
      <c r="BQ121" s="74"/>
      <c r="BR121" s="74"/>
      <c r="BS121" s="74"/>
      <c r="BT121" s="74"/>
      <c r="BU121" s="74"/>
      <c r="BV121" s="74"/>
      <c r="BW121" s="74"/>
      <c r="BX121" s="74"/>
      <c r="BY121" s="74"/>
      <c r="BZ121" s="74"/>
      <c r="CA121" s="74"/>
      <c r="CB121" s="74"/>
      <c r="CC121" s="74"/>
      <c r="CD121" s="74"/>
      <c r="CE121" s="74"/>
      <c r="CF121" s="74"/>
      <c r="CG121" s="74"/>
      <c r="CH121" s="74"/>
      <c r="CI121" s="74"/>
      <c r="CJ121" s="74"/>
      <c r="CK121" s="74"/>
      <c r="CL121" s="74"/>
      <c r="CM121" s="74"/>
      <c r="CN121" s="74"/>
      <c r="CO121" s="74"/>
      <c r="CP121" s="74"/>
      <c r="CQ121" s="74"/>
      <c r="CR121" s="74"/>
      <c r="CS121" s="74"/>
      <c r="CT121" s="74"/>
      <c r="CU121" s="74"/>
      <c r="CV121" s="74"/>
      <c r="CW121" s="74"/>
      <c r="CX121" s="74"/>
      <c r="CY121" s="74"/>
      <c r="CZ121" s="74"/>
      <c r="DA121" s="74"/>
      <c r="DB121" s="74"/>
      <c r="DC121" s="74"/>
      <c r="DD121" s="74"/>
      <c r="DE121" s="74"/>
      <c r="DF121" s="74"/>
      <c r="DG121" s="74"/>
      <c r="DH121" s="74"/>
      <c r="DI121" s="74"/>
      <c r="DJ121" s="74"/>
      <c r="DK121" s="74"/>
      <c r="DL121" s="74"/>
      <c r="DM121" s="74"/>
      <c r="DN121" s="74"/>
      <c r="DO121" s="74"/>
      <c r="DP121" s="74"/>
      <c r="DQ121" s="74"/>
      <c r="DR121" s="74"/>
      <c r="DS121" s="74"/>
      <c r="DT121" s="74"/>
      <c r="DU121" s="74"/>
      <c r="DV121" s="74"/>
      <c r="DW121" s="74"/>
      <c r="DX121" s="74"/>
      <c r="DY121" s="74"/>
      <c r="DZ121" s="74"/>
      <c r="EA121" s="74"/>
      <c r="EB121" s="74"/>
      <c r="EC121" s="74"/>
      <c r="ED121" s="74"/>
      <c r="EE121" s="74"/>
      <c r="EF121" s="74"/>
      <c r="EG121" s="74"/>
      <c r="EH121" s="74"/>
      <c r="EI121" s="74"/>
      <c r="EJ121" s="74"/>
      <c r="EK121" s="74"/>
      <c r="EL121" s="74"/>
      <c r="EM121" s="74"/>
      <c r="EN121" s="74"/>
      <c r="EO121" s="74"/>
      <c r="EP121" s="74"/>
      <c r="EQ121" s="74"/>
      <c r="ER121" s="74"/>
      <c r="ES121" s="74"/>
      <c r="ET121" s="74"/>
      <c r="EU121" s="74"/>
      <c r="EV121" s="74"/>
      <c r="EW121" s="74"/>
      <c r="EX121" s="74"/>
      <c r="EY121" s="74"/>
      <c r="EZ121" s="74"/>
      <c r="FA121" s="74"/>
      <c r="FB121" s="74"/>
      <c r="FC121" s="74"/>
      <c r="FD121" s="74"/>
      <c r="FE121" s="74"/>
      <c r="FF121" s="74"/>
      <c r="FG121" s="74"/>
      <c r="FH121" s="74"/>
      <c r="FI121" s="74"/>
      <c r="FJ121" s="74"/>
      <c r="FK121" s="74"/>
      <c r="FL121" s="74"/>
      <c r="FM121" s="74"/>
      <c r="FN121" s="74"/>
      <c r="FO121" s="74"/>
      <c r="FP121" s="74"/>
      <c r="FQ121" s="74"/>
      <c r="FR121" s="74"/>
      <c r="FS121" s="74"/>
      <c r="FT121" s="74"/>
      <c r="FU121" s="74"/>
      <c r="FV121" s="74"/>
      <c r="FW121" s="74"/>
      <c r="FX121" s="74"/>
      <c r="FY121" s="74"/>
      <c r="FZ121" s="74"/>
      <c r="GA121" s="74"/>
      <c r="GB121" s="74"/>
      <c r="GC121" s="74"/>
      <c r="GD121" s="74"/>
      <c r="GE121" s="74"/>
      <c r="GF121" s="74"/>
      <c r="GG121" s="74"/>
      <c r="GH121" s="74"/>
      <c r="GI121" s="74"/>
      <c r="GJ121" s="74"/>
      <c r="GK121" s="74"/>
      <c r="GL121" s="74"/>
      <c r="GM121" s="74"/>
      <c r="GN121" s="74"/>
      <c r="GO121" s="74"/>
      <c r="GP121" s="74"/>
      <c r="GQ121" s="74"/>
      <c r="GR121" s="74"/>
      <c r="GS121" s="74"/>
      <c r="GT121" s="74"/>
      <c r="GU121" s="74"/>
      <c r="GV121" s="74"/>
      <c r="GW121" s="74"/>
      <c r="GX121" s="74"/>
      <c r="GY121" s="74"/>
      <c r="GZ121" s="74"/>
      <c r="HA121" s="74"/>
      <c r="HB121" s="74"/>
      <c r="HC121" s="74"/>
    </row>
    <row r="122" spans="1:211" customFormat="1" ht="19.95" customHeight="1" x14ac:dyDescent="0.3">
      <c r="A122" s="36"/>
      <c r="B122" s="73"/>
      <c r="C122" s="218"/>
      <c r="D122" s="389"/>
      <c r="E122" s="458" t="s">
        <v>1840</v>
      </c>
      <c r="F122" s="202"/>
      <c r="G122" s="74"/>
      <c r="H122" s="74"/>
      <c r="I122" s="74"/>
      <c r="J122" s="74"/>
      <c r="K122" s="74"/>
      <c r="L122" s="74"/>
      <c r="M122" s="222"/>
      <c r="N122" s="74"/>
      <c r="O122" s="74"/>
      <c r="P122" s="74"/>
      <c r="Q122" s="74"/>
      <c r="R122" s="75"/>
      <c r="S122" s="36"/>
      <c r="T122" s="74"/>
      <c r="U122" s="74"/>
      <c r="V122" s="74"/>
      <c r="W122" s="74"/>
      <c r="X122" s="74"/>
      <c r="Y122" s="74"/>
      <c r="Z122" s="74"/>
      <c r="AA122" s="74"/>
      <c r="AB122" s="7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c r="BE122" s="74"/>
      <c r="BF122" s="74"/>
      <c r="BG122" s="74"/>
      <c r="BH122" s="74"/>
      <c r="BI122" s="74"/>
      <c r="BJ122" s="74"/>
      <c r="BK122" s="74"/>
      <c r="BL122" s="74"/>
      <c r="BM122" s="74"/>
      <c r="BN122" s="74"/>
      <c r="BO122" s="74"/>
      <c r="BP122" s="74"/>
      <c r="BQ122" s="74"/>
      <c r="BR122" s="74"/>
      <c r="BS122" s="74"/>
      <c r="BT122" s="74"/>
      <c r="BU122" s="74"/>
      <c r="BV122" s="74"/>
      <c r="BW122" s="74"/>
      <c r="BX122" s="74"/>
      <c r="BY122" s="74"/>
      <c r="BZ122" s="74"/>
      <c r="CA122" s="74"/>
      <c r="CB122" s="74"/>
      <c r="CC122" s="74"/>
      <c r="CD122" s="74"/>
      <c r="CE122" s="74"/>
      <c r="CF122" s="74"/>
      <c r="CG122" s="74"/>
      <c r="CH122" s="74"/>
      <c r="CI122" s="74"/>
      <c r="CJ122" s="74"/>
      <c r="CK122" s="74"/>
      <c r="CL122" s="74"/>
      <c r="CM122" s="74"/>
      <c r="CN122" s="74"/>
      <c r="CO122" s="74"/>
      <c r="CP122" s="74"/>
      <c r="CQ122" s="74"/>
      <c r="CR122" s="74"/>
      <c r="CS122" s="74"/>
      <c r="CT122" s="74"/>
      <c r="CU122" s="74"/>
      <c r="CV122" s="74"/>
      <c r="CW122" s="74"/>
      <c r="CX122" s="74"/>
      <c r="CY122" s="74"/>
      <c r="CZ122" s="74"/>
      <c r="DA122" s="74"/>
      <c r="DB122" s="74"/>
      <c r="DC122" s="74"/>
      <c r="DD122" s="74"/>
      <c r="DE122" s="74"/>
      <c r="DF122" s="74"/>
      <c r="DG122" s="74"/>
      <c r="DH122" s="74"/>
      <c r="DI122" s="74"/>
      <c r="DJ122" s="74"/>
      <c r="DK122" s="74"/>
      <c r="DL122" s="74"/>
      <c r="DM122" s="74"/>
      <c r="DN122" s="74"/>
      <c r="DO122" s="74"/>
      <c r="DP122" s="74"/>
      <c r="DQ122" s="74"/>
      <c r="DR122" s="74"/>
      <c r="DS122" s="74"/>
      <c r="DT122" s="74"/>
      <c r="DU122" s="74"/>
      <c r="DV122" s="74"/>
      <c r="DW122" s="74"/>
      <c r="DX122" s="74"/>
      <c r="DY122" s="74"/>
      <c r="DZ122" s="74"/>
      <c r="EA122" s="74"/>
      <c r="EB122" s="74"/>
      <c r="EC122" s="74"/>
      <c r="ED122" s="74"/>
      <c r="EE122" s="74"/>
      <c r="EF122" s="74"/>
      <c r="EG122" s="74"/>
      <c r="EH122" s="74"/>
      <c r="EI122" s="74"/>
      <c r="EJ122" s="74"/>
      <c r="EK122" s="74"/>
      <c r="EL122" s="74"/>
      <c r="EM122" s="74"/>
      <c r="EN122" s="74"/>
      <c r="EO122" s="74"/>
      <c r="EP122" s="74"/>
      <c r="EQ122" s="74"/>
      <c r="ER122" s="74"/>
      <c r="ES122" s="74"/>
      <c r="ET122" s="74"/>
      <c r="EU122" s="74"/>
      <c r="EV122" s="74"/>
      <c r="EW122" s="74"/>
      <c r="EX122" s="74"/>
      <c r="EY122" s="74"/>
      <c r="EZ122" s="74"/>
      <c r="FA122" s="74"/>
      <c r="FB122" s="74"/>
      <c r="FC122" s="74"/>
      <c r="FD122" s="74"/>
      <c r="FE122" s="74"/>
      <c r="FF122" s="74"/>
      <c r="FG122" s="74"/>
      <c r="FH122" s="74"/>
      <c r="FI122" s="74"/>
      <c r="FJ122" s="74"/>
      <c r="FK122" s="74"/>
      <c r="FL122" s="74"/>
      <c r="FM122" s="74"/>
      <c r="FN122" s="74"/>
      <c r="FO122" s="74"/>
      <c r="FP122" s="74"/>
      <c r="FQ122" s="74"/>
      <c r="FR122" s="74"/>
      <c r="FS122" s="74"/>
      <c r="FT122" s="74"/>
      <c r="FU122" s="74"/>
      <c r="FV122" s="74"/>
      <c r="FW122" s="74"/>
      <c r="FX122" s="74"/>
      <c r="FY122" s="74"/>
      <c r="FZ122" s="74"/>
      <c r="GA122" s="74"/>
      <c r="GB122" s="74"/>
      <c r="GC122" s="74"/>
      <c r="GD122" s="74"/>
      <c r="GE122" s="74"/>
      <c r="GF122" s="74"/>
      <c r="GG122" s="74"/>
      <c r="GH122" s="74"/>
      <c r="GI122" s="74"/>
      <c r="GJ122" s="74"/>
      <c r="GK122" s="74"/>
      <c r="GL122" s="74"/>
      <c r="GM122" s="74"/>
      <c r="GN122" s="74"/>
      <c r="GO122" s="74"/>
      <c r="GP122" s="74"/>
      <c r="GQ122" s="74"/>
      <c r="GR122" s="74"/>
      <c r="GS122" s="74"/>
      <c r="GT122" s="74"/>
      <c r="GU122" s="74"/>
      <c r="GV122" s="74"/>
      <c r="GW122" s="74"/>
      <c r="GX122" s="74"/>
      <c r="GY122" s="74"/>
      <c r="GZ122" s="74"/>
      <c r="HA122" s="74"/>
      <c r="HB122" s="74"/>
      <c r="HC122" s="74"/>
    </row>
    <row r="123" spans="1:211" customFormat="1" ht="19.95" customHeight="1" x14ac:dyDescent="0.3">
      <c r="A123" s="36"/>
      <c r="B123" s="73"/>
      <c r="C123" s="218"/>
      <c r="D123" s="389"/>
      <c r="E123" s="679" t="s">
        <v>1841</v>
      </c>
      <c r="F123" s="679"/>
      <c r="G123" s="679"/>
      <c r="H123" s="679"/>
      <c r="I123" s="679"/>
      <c r="J123" s="679"/>
      <c r="K123" s="679"/>
      <c r="L123" s="679"/>
      <c r="M123" s="679"/>
      <c r="N123" s="679"/>
      <c r="O123" s="679"/>
      <c r="P123" s="679"/>
      <c r="Q123" s="679"/>
      <c r="R123" s="823"/>
      <c r="S123" s="36"/>
      <c r="T123" s="74"/>
      <c r="U123" s="74"/>
      <c r="V123" s="74"/>
      <c r="W123" s="74"/>
      <c r="X123" s="74"/>
      <c r="Y123" s="74"/>
      <c r="Z123" s="74"/>
      <c r="AA123" s="74"/>
      <c r="AB123" s="74"/>
      <c r="AC123" s="74"/>
      <c r="AD123" s="74"/>
      <c r="AE123" s="74"/>
      <c r="AF123" s="74"/>
      <c r="AG123" s="74"/>
      <c r="AH123" s="74"/>
      <c r="AI123" s="74"/>
      <c r="AJ123" s="74"/>
      <c r="AK123" s="74"/>
      <c r="AL123" s="74"/>
      <c r="AM123" s="74"/>
      <c r="AN123" s="74"/>
      <c r="AO123" s="74"/>
      <c r="AP123" s="74"/>
      <c r="AQ123" s="74"/>
      <c r="AR123" s="74"/>
      <c r="AS123" s="74"/>
      <c r="AT123" s="74"/>
      <c r="AU123" s="74"/>
      <c r="AV123" s="74"/>
      <c r="AW123" s="74"/>
      <c r="AX123" s="74"/>
      <c r="AY123" s="74"/>
      <c r="AZ123" s="74"/>
      <c r="BA123" s="74"/>
      <c r="BB123" s="74"/>
      <c r="BC123" s="74"/>
      <c r="BD123" s="74"/>
      <c r="BE123" s="74"/>
      <c r="BF123" s="74"/>
      <c r="BG123" s="74"/>
      <c r="BH123" s="74"/>
      <c r="BI123" s="74"/>
      <c r="BJ123" s="74"/>
      <c r="BK123" s="74"/>
      <c r="BL123" s="74"/>
      <c r="BM123" s="74"/>
      <c r="BN123" s="74"/>
      <c r="BO123" s="74"/>
      <c r="BP123" s="74"/>
      <c r="BQ123" s="74"/>
      <c r="BR123" s="74"/>
      <c r="BS123" s="74"/>
      <c r="BT123" s="74"/>
      <c r="BU123" s="74"/>
      <c r="BV123" s="74"/>
      <c r="BW123" s="74"/>
      <c r="BX123" s="74"/>
      <c r="BY123" s="74"/>
      <c r="BZ123" s="74"/>
      <c r="CA123" s="74"/>
      <c r="CB123" s="74"/>
      <c r="CC123" s="74"/>
      <c r="CD123" s="74"/>
      <c r="CE123" s="74"/>
      <c r="CF123" s="74"/>
      <c r="CG123" s="74"/>
      <c r="CH123" s="74"/>
      <c r="CI123" s="74"/>
      <c r="CJ123" s="74"/>
      <c r="CK123" s="74"/>
      <c r="CL123" s="74"/>
      <c r="CM123" s="74"/>
      <c r="CN123" s="74"/>
      <c r="CO123" s="74"/>
      <c r="CP123" s="74"/>
      <c r="CQ123" s="74"/>
      <c r="CR123" s="74"/>
      <c r="CS123" s="74"/>
      <c r="CT123" s="74"/>
      <c r="CU123" s="74"/>
      <c r="CV123" s="74"/>
      <c r="CW123" s="74"/>
      <c r="CX123" s="74"/>
      <c r="CY123" s="74"/>
      <c r="CZ123" s="74"/>
      <c r="DA123" s="74"/>
      <c r="DB123" s="74"/>
      <c r="DC123" s="74"/>
      <c r="DD123" s="74"/>
      <c r="DE123" s="74"/>
      <c r="DF123" s="74"/>
      <c r="DG123" s="74"/>
      <c r="DH123" s="74"/>
      <c r="DI123" s="74"/>
      <c r="DJ123" s="74"/>
      <c r="DK123" s="74"/>
      <c r="DL123" s="74"/>
      <c r="DM123" s="74"/>
      <c r="DN123" s="74"/>
      <c r="DO123" s="74"/>
      <c r="DP123" s="74"/>
      <c r="DQ123" s="74"/>
      <c r="DR123" s="74"/>
      <c r="DS123" s="74"/>
      <c r="DT123" s="74"/>
      <c r="DU123" s="74"/>
      <c r="DV123" s="74"/>
      <c r="DW123" s="74"/>
      <c r="DX123" s="74"/>
      <c r="DY123" s="74"/>
      <c r="DZ123" s="74"/>
      <c r="EA123" s="74"/>
      <c r="EB123" s="74"/>
      <c r="EC123" s="74"/>
      <c r="ED123" s="74"/>
      <c r="EE123" s="74"/>
      <c r="EF123" s="74"/>
      <c r="EG123" s="74"/>
      <c r="EH123" s="74"/>
      <c r="EI123" s="74"/>
      <c r="EJ123" s="74"/>
      <c r="EK123" s="74"/>
      <c r="EL123" s="74"/>
      <c r="EM123" s="74"/>
      <c r="EN123" s="74"/>
      <c r="EO123" s="74"/>
      <c r="EP123" s="74"/>
      <c r="EQ123" s="74"/>
      <c r="ER123" s="74"/>
      <c r="ES123" s="74"/>
      <c r="ET123" s="74"/>
      <c r="EU123" s="74"/>
      <c r="EV123" s="74"/>
      <c r="EW123" s="74"/>
      <c r="EX123" s="74"/>
      <c r="EY123" s="74"/>
      <c r="EZ123" s="74"/>
      <c r="FA123" s="74"/>
      <c r="FB123" s="74"/>
      <c r="FC123" s="74"/>
      <c r="FD123" s="74"/>
      <c r="FE123" s="74"/>
      <c r="FF123" s="74"/>
      <c r="FG123" s="74"/>
      <c r="FH123" s="74"/>
      <c r="FI123" s="74"/>
      <c r="FJ123" s="74"/>
      <c r="FK123" s="74"/>
      <c r="FL123" s="74"/>
      <c r="FM123" s="74"/>
      <c r="FN123" s="74"/>
      <c r="FO123" s="74"/>
      <c r="FP123" s="74"/>
      <c r="FQ123" s="74"/>
      <c r="FR123" s="74"/>
      <c r="FS123" s="74"/>
      <c r="FT123" s="74"/>
      <c r="FU123" s="74"/>
      <c r="FV123" s="74"/>
      <c r="FW123" s="74"/>
      <c r="FX123" s="74"/>
      <c r="FY123" s="74"/>
      <c r="FZ123" s="74"/>
      <c r="GA123" s="74"/>
      <c r="GB123" s="74"/>
      <c r="GC123" s="74"/>
      <c r="GD123" s="74"/>
      <c r="GE123" s="74"/>
      <c r="GF123" s="74"/>
      <c r="GG123" s="74"/>
      <c r="GH123" s="74"/>
      <c r="GI123" s="74"/>
      <c r="GJ123" s="74"/>
      <c r="GK123" s="74"/>
      <c r="GL123" s="74"/>
      <c r="GM123" s="74"/>
      <c r="GN123" s="74"/>
      <c r="GO123" s="74"/>
      <c r="GP123" s="74"/>
      <c r="GQ123" s="74"/>
      <c r="GR123" s="74"/>
      <c r="GS123" s="74"/>
      <c r="GT123" s="74"/>
      <c r="GU123" s="74"/>
      <c r="GV123" s="74"/>
      <c r="GW123" s="74"/>
      <c r="GX123" s="74"/>
      <c r="GY123" s="74"/>
      <c r="GZ123" s="74"/>
      <c r="HA123" s="74"/>
      <c r="HB123" s="74"/>
      <c r="HC123" s="74"/>
    </row>
    <row r="124" spans="1:211" customFormat="1" ht="19.95" customHeight="1" x14ac:dyDescent="0.3">
      <c r="A124" s="36"/>
      <c r="B124" s="73"/>
      <c r="C124" s="218"/>
      <c r="D124" s="389"/>
      <c r="E124" s="679" t="s">
        <v>1842</v>
      </c>
      <c r="F124" s="679"/>
      <c r="G124" s="679"/>
      <c r="H124" s="679"/>
      <c r="I124" s="679"/>
      <c r="J124" s="679"/>
      <c r="K124" s="679"/>
      <c r="L124" s="679"/>
      <c r="M124" s="679"/>
      <c r="N124" s="679"/>
      <c r="O124" s="679"/>
      <c r="P124" s="679"/>
      <c r="Q124" s="679"/>
      <c r="R124" s="823"/>
      <c r="S124" s="36"/>
      <c r="T124" s="74"/>
      <c r="U124" s="74"/>
      <c r="V124" s="74"/>
      <c r="W124" s="74"/>
      <c r="X124" s="74"/>
      <c r="Y124" s="74"/>
      <c r="Z124" s="74"/>
      <c r="AA124" s="74"/>
      <c r="AB124" s="74"/>
      <c r="AC124" s="74"/>
      <c r="AD124" s="74"/>
      <c r="AE124" s="74"/>
      <c r="AF124" s="74"/>
      <c r="AG124" s="74"/>
      <c r="AH124" s="74"/>
      <c r="AI124" s="74"/>
      <c r="AJ124" s="74"/>
      <c r="AK124" s="74"/>
      <c r="AL124" s="74"/>
      <c r="AM124" s="74"/>
      <c r="AN124" s="74"/>
      <c r="AO124" s="74"/>
      <c r="AP124" s="74"/>
      <c r="AQ124" s="74"/>
      <c r="AR124" s="74"/>
      <c r="AS124" s="74"/>
      <c r="AT124" s="74"/>
      <c r="AU124" s="74"/>
      <c r="AV124" s="74"/>
      <c r="AW124" s="74"/>
      <c r="AX124" s="74"/>
      <c r="AY124" s="74"/>
      <c r="AZ124" s="74"/>
      <c r="BA124" s="74"/>
      <c r="BB124" s="74"/>
      <c r="BC124" s="74"/>
      <c r="BD124" s="74"/>
      <c r="BE124" s="74"/>
      <c r="BF124" s="74"/>
      <c r="BG124" s="74"/>
      <c r="BH124" s="74"/>
      <c r="BI124" s="74"/>
      <c r="BJ124" s="74"/>
      <c r="BK124" s="74"/>
      <c r="BL124" s="74"/>
      <c r="BM124" s="74"/>
      <c r="BN124" s="74"/>
      <c r="BO124" s="74"/>
      <c r="BP124" s="74"/>
      <c r="BQ124" s="74"/>
      <c r="BR124" s="74"/>
      <c r="BS124" s="74"/>
      <c r="BT124" s="74"/>
      <c r="BU124" s="74"/>
      <c r="BV124" s="74"/>
      <c r="BW124" s="74"/>
      <c r="BX124" s="74"/>
      <c r="BY124" s="74"/>
      <c r="BZ124" s="74"/>
      <c r="CA124" s="74"/>
      <c r="CB124" s="74"/>
      <c r="CC124" s="74"/>
      <c r="CD124" s="74"/>
      <c r="CE124" s="74"/>
      <c r="CF124" s="74"/>
      <c r="CG124" s="74"/>
      <c r="CH124" s="74"/>
      <c r="CI124" s="74"/>
      <c r="CJ124" s="74"/>
      <c r="CK124" s="74"/>
      <c r="CL124" s="74"/>
      <c r="CM124" s="74"/>
      <c r="CN124" s="74"/>
      <c r="CO124" s="74"/>
      <c r="CP124" s="74"/>
      <c r="CQ124" s="74"/>
      <c r="CR124" s="74"/>
      <c r="CS124" s="74"/>
      <c r="CT124" s="74"/>
      <c r="CU124" s="74"/>
      <c r="CV124" s="74"/>
      <c r="CW124" s="74"/>
      <c r="CX124" s="74"/>
      <c r="CY124" s="74"/>
      <c r="CZ124" s="74"/>
      <c r="DA124" s="74"/>
      <c r="DB124" s="74"/>
      <c r="DC124" s="74"/>
      <c r="DD124" s="74"/>
      <c r="DE124" s="74"/>
      <c r="DF124" s="74"/>
      <c r="DG124" s="74"/>
      <c r="DH124" s="74"/>
      <c r="DI124" s="74"/>
      <c r="DJ124" s="74"/>
      <c r="DK124" s="74"/>
      <c r="DL124" s="74"/>
      <c r="DM124" s="74"/>
      <c r="DN124" s="74"/>
      <c r="DO124" s="74"/>
      <c r="DP124" s="74"/>
      <c r="DQ124" s="74"/>
      <c r="DR124" s="74"/>
      <c r="DS124" s="74"/>
      <c r="DT124" s="74"/>
      <c r="DU124" s="74"/>
      <c r="DV124" s="74"/>
      <c r="DW124" s="74"/>
      <c r="DX124" s="74"/>
      <c r="DY124" s="74"/>
      <c r="DZ124" s="74"/>
      <c r="EA124" s="74"/>
      <c r="EB124" s="74"/>
      <c r="EC124" s="74"/>
      <c r="ED124" s="74"/>
      <c r="EE124" s="74"/>
      <c r="EF124" s="74"/>
      <c r="EG124" s="74"/>
      <c r="EH124" s="74"/>
      <c r="EI124" s="74"/>
      <c r="EJ124" s="74"/>
      <c r="EK124" s="74"/>
      <c r="EL124" s="74"/>
      <c r="EM124" s="74"/>
      <c r="EN124" s="74"/>
      <c r="EO124" s="74"/>
      <c r="EP124" s="74"/>
      <c r="EQ124" s="74"/>
      <c r="ER124" s="74"/>
      <c r="ES124" s="74"/>
      <c r="ET124" s="74"/>
      <c r="EU124" s="74"/>
      <c r="EV124" s="74"/>
      <c r="EW124" s="74"/>
      <c r="EX124" s="74"/>
      <c r="EY124" s="74"/>
      <c r="EZ124" s="74"/>
      <c r="FA124" s="74"/>
      <c r="FB124" s="74"/>
      <c r="FC124" s="74"/>
      <c r="FD124" s="74"/>
      <c r="FE124" s="74"/>
      <c r="FF124" s="74"/>
      <c r="FG124" s="74"/>
      <c r="FH124" s="74"/>
      <c r="FI124" s="74"/>
      <c r="FJ124" s="74"/>
      <c r="FK124" s="74"/>
      <c r="FL124" s="74"/>
      <c r="FM124" s="74"/>
      <c r="FN124" s="74"/>
      <c r="FO124" s="74"/>
      <c r="FP124" s="74"/>
      <c r="FQ124" s="74"/>
      <c r="FR124" s="74"/>
      <c r="FS124" s="74"/>
      <c r="FT124" s="74"/>
      <c r="FU124" s="74"/>
      <c r="FV124" s="74"/>
      <c r="FW124" s="74"/>
      <c r="FX124" s="74"/>
      <c r="FY124" s="74"/>
      <c r="FZ124" s="74"/>
      <c r="GA124" s="74"/>
      <c r="GB124" s="74"/>
      <c r="GC124" s="74"/>
      <c r="GD124" s="74"/>
      <c r="GE124" s="74"/>
      <c r="GF124" s="74"/>
      <c r="GG124" s="74"/>
      <c r="GH124" s="74"/>
      <c r="GI124" s="74"/>
      <c r="GJ124" s="74"/>
      <c r="GK124" s="74"/>
      <c r="GL124" s="74"/>
      <c r="GM124" s="74"/>
      <c r="GN124" s="74"/>
      <c r="GO124" s="74"/>
      <c r="GP124" s="74"/>
      <c r="GQ124" s="74"/>
      <c r="GR124" s="74"/>
      <c r="GS124" s="74"/>
      <c r="GT124" s="74"/>
      <c r="GU124" s="74"/>
      <c r="GV124" s="74"/>
      <c r="GW124" s="74"/>
      <c r="GX124" s="74"/>
      <c r="GY124" s="74"/>
      <c r="GZ124" s="74"/>
      <c r="HA124" s="74"/>
      <c r="HB124" s="74"/>
      <c r="HC124" s="74"/>
    </row>
    <row r="125" spans="1:211" customFormat="1" ht="10.199999999999999" customHeight="1" x14ac:dyDescent="0.3">
      <c r="A125" s="36"/>
      <c r="B125" s="73"/>
      <c r="C125" s="218"/>
      <c r="D125" s="389"/>
      <c r="E125" s="74"/>
      <c r="F125" s="202"/>
      <c r="G125" s="74"/>
      <c r="H125" s="74"/>
      <c r="I125" s="74"/>
      <c r="J125" s="74"/>
      <c r="K125" s="74"/>
      <c r="L125" s="74"/>
      <c r="M125" s="222"/>
      <c r="N125" s="74"/>
      <c r="O125" s="74"/>
      <c r="P125" s="74"/>
      <c r="Q125" s="74"/>
      <c r="R125" s="75"/>
      <c r="S125" s="36"/>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4"/>
      <c r="AS125" s="74"/>
      <c r="AT125" s="74"/>
      <c r="AU125" s="74"/>
      <c r="AV125" s="74"/>
      <c r="AW125" s="74"/>
      <c r="AX125" s="74"/>
      <c r="AY125" s="74"/>
      <c r="AZ125" s="74"/>
      <c r="BA125" s="74"/>
      <c r="BB125" s="74"/>
      <c r="BC125" s="74"/>
      <c r="BD125" s="74"/>
      <c r="BE125" s="74"/>
      <c r="BF125" s="74"/>
      <c r="BG125" s="74"/>
      <c r="BH125" s="74"/>
      <c r="BI125" s="74"/>
      <c r="BJ125" s="74"/>
      <c r="BK125" s="74"/>
      <c r="BL125" s="74"/>
      <c r="BM125" s="74"/>
      <c r="BN125" s="74"/>
      <c r="BO125" s="74"/>
      <c r="BP125" s="74"/>
      <c r="BQ125" s="74"/>
      <c r="BR125" s="74"/>
      <c r="BS125" s="74"/>
      <c r="BT125" s="74"/>
      <c r="BU125" s="74"/>
      <c r="BV125" s="74"/>
      <c r="BW125" s="74"/>
      <c r="BX125" s="74"/>
      <c r="BY125" s="74"/>
      <c r="BZ125" s="74"/>
      <c r="CA125" s="74"/>
      <c r="CB125" s="74"/>
      <c r="CC125" s="74"/>
      <c r="CD125" s="74"/>
      <c r="CE125" s="74"/>
      <c r="CF125" s="74"/>
      <c r="CG125" s="74"/>
      <c r="CH125" s="74"/>
      <c r="CI125" s="74"/>
      <c r="CJ125" s="74"/>
      <c r="CK125" s="74"/>
      <c r="CL125" s="74"/>
      <c r="CM125" s="74"/>
      <c r="CN125" s="74"/>
      <c r="CO125" s="74"/>
      <c r="CP125" s="74"/>
      <c r="CQ125" s="74"/>
      <c r="CR125" s="74"/>
      <c r="CS125" s="74"/>
      <c r="CT125" s="74"/>
      <c r="CU125" s="74"/>
      <c r="CV125" s="74"/>
      <c r="CW125" s="74"/>
      <c r="CX125" s="74"/>
      <c r="CY125" s="74"/>
      <c r="CZ125" s="74"/>
      <c r="DA125" s="74"/>
      <c r="DB125" s="74"/>
      <c r="DC125" s="74"/>
      <c r="DD125" s="74"/>
      <c r="DE125" s="74"/>
      <c r="DF125" s="74"/>
      <c r="DG125" s="74"/>
      <c r="DH125" s="74"/>
      <c r="DI125" s="74"/>
      <c r="DJ125" s="74"/>
      <c r="DK125" s="74"/>
      <c r="DL125" s="74"/>
      <c r="DM125" s="74"/>
      <c r="DN125" s="74"/>
      <c r="DO125" s="74"/>
      <c r="DP125" s="74"/>
      <c r="DQ125" s="74"/>
      <c r="DR125" s="74"/>
      <c r="DS125" s="74"/>
      <c r="DT125" s="74"/>
      <c r="DU125" s="74"/>
      <c r="DV125" s="74"/>
      <c r="DW125" s="74"/>
      <c r="DX125" s="74"/>
      <c r="DY125" s="74"/>
      <c r="DZ125" s="74"/>
      <c r="EA125" s="74"/>
      <c r="EB125" s="74"/>
      <c r="EC125" s="74"/>
      <c r="ED125" s="74"/>
      <c r="EE125" s="74"/>
      <c r="EF125" s="74"/>
      <c r="EG125" s="74"/>
      <c r="EH125" s="74"/>
      <c r="EI125" s="74"/>
      <c r="EJ125" s="74"/>
      <c r="EK125" s="74"/>
      <c r="EL125" s="74"/>
      <c r="EM125" s="74"/>
      <c r="EN125" s="74"/>
      <c r="EO125" s="74"/>
      <c r="EP125" s="74"/>
      <c r="EQ125" s="74"/>
      <c r="ER125" s="74"/>
      <c r="ES125" s="74"/>
      <c r="ET125" s="74"/>
      <c r="EU125" s="74"/>
      <c r="EV125" s="74"/>
      <c r="EW125" s="74"/>
      <c r="EX125" s="74"/>
      <c r="EY125" s="74"/>
      <c r="EZ125" s="74"/>
      <c r="FA125" s="74"/>
      <c r="FB125" s="74"/>
      <c r="FC125" s="74"/>
      <c r="FD125" s="74"/>
      <c r="FE125" s="74"/>
      <c r="FF125" s="74"/>
      <c r="FG125" s="74"/>
      <c r="FH125" s="74"/>
      <c r="FI125" s="74"/>
      <c r="FJ125" s="74"/>
      <c r="FK125" s="74"/>
      <c r="FL125" s="74"/>
      <c r="FM125" s="74"/>
      <c r="FN125" s="74"/>
      <c r="FO125" s="74"/>
      <c r="FP125" s="74"/>
      <c r="FQ125" s="74"/>
      <c r="FR125" s="74"/>
      <c r="FS125" s="74"/>
      <c r="FT125" s="74"/>
      <c r="FU125" s="74"/>
      <c r="FV125" s="74"/>
      <c r="FW125" s="74"/>
      <c r="FX125" s="74"/>
      <c r="FY125" s="74"/>
      <c r="FZ125" s="74"/>
      <c r="GA125" s="74"/>
      <c r="GB125" s="74"/>
      <c r="GC125" s="74"/>
      <c r="GD125" s="74"/>
      <c r="GE125" s="74"/>
      <c r="GF125" s="74"/>
      <c r="GG125" s="74"/>
      <c r="GH125" s="74"/>
      <c r="GI125" s="74"/>
      <c r="GJ125" s="74"/>
      <c r="GK125" s="74"/>
      <c r="GL125" s="74"/>
      <c r="GM125" s="74"/>
      <c r="GN125" s="74"/>
      <c r="GO125" s="74"/>
      <c r="GP125" s="74"/>
      <c r="GQ125" s="74"/>
      <c r="GR125" s="74"/>
      <c r="GS125" s="74"/>
      <c r="GT125" s="74"/>
      <c r="GU125" s="74"/>
      <c r="GV125" s="74"/>
      <c r="GW125" s="74"/>
      <c r="GX125" s="74"/>
      <c r="GY125" s="74"/>
      <c r="GZ125" s="74"/>
      <c r="HA125" s="74"/>
      <c r="HB125" s="74"/>
      <c r="HC125" s="74"/>
    </row>
    <row r="126" spans="1:211" customFormat="1" ht="19.95" customHeight="1" x14ac:dyDescent="0.3">
      <c r="A126" s="36"/>
      <c r="B126" s="73"/>
      <c r="C126" s="218"/>
      <c r="D126" s="389"/>
      <c r="E126" s="458" t="s">
        <v>1843</v>
      </c>
      <c r="F126" s="202"/>
      <c r="G126" s="74"/>
      <c r="H126" s="74"/>
      <c r="I126" s="74"/>
      <c r="J126" s="74"/>
      <c r="K126" s="74"/>
      <c r="L126" s="74"/>
      <c r="M126" s="222"/>
      <c r="N126" s="74"/>
      <c r="O126" s="74"/>
      <c r="P126" s="74"/>
      <c r="Q126" s="74"/>
      <c r="R126" s="75"/>
      <c r="S126" s="36"/>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74"/>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c r="EJ126" s="74"/>
      <c r="EK126" s="74"/>
      <c r="EL126" s="74"/>
      <c r="EM126" s="74"/>
      <c r="EN126" s="74"/>
      <c r="EO126" s="74"/>
      <c r="EP126" s="74"/>
      <c r="EQ126" s="74"/>
      <c r="ER126" s="74"/>
      <c r="ES126" s="74"/>
      <c r="ET126" s="74"/>
      <c r="EU126" s="74"/>
      <c r="EV126" s="74"/>
      <c r="EW126" s="74"/>
      <c r="EX126" s="74"/>
      <c r="EY126" s="74"/>
      <c r="EZ126" s="74"/>
      <c r="FA126" s="74"/>
      <c r="FB126" s="74"/>
      <c r="FC126" s="74"/>
      <c r="FD126" s="74"/>
      <c r="FE126" s="74"/>
      <c r="FF126" s="74"/>
      <c r="FG126" s="74"/>
      <c r="FH126" s="74"/>
      <c r="FI126" s="74"/>
      <c r="FJ126" s="74"/>
      <c r="FK126" s="74"/>
      <c r="FL126" s="74"/>
      <c r="FM126" s="74"/>
      <c r="FN126" s="74"/>
      <c r="FO126" s="74"/>
      <c r="FP126" s="74"/>
      <c r="FQ126" s="74"/>
      <c r="FR126" s="74"/>
      <c r="FS126" s="74"/>
      <c r="FT126" s="74"/>
      <c r="FU126" s="74"/>
      <c r="FV126" s="74"/>
      <c r="FW126" s="74"/>
      <c r="FX126" s="74"/>
      <c r="FY126" s="74"/>
      <c r="FZ126" s="74"/>
      <c r="GA126" s="74"/>
      <c r="GB126" s="74"/>
      <c r="GC126" s="74"/>
      <c r="GD126" s="74"/>
      <c r="GE126" s="74"/>
      <c r="GF126" s="74"/>
      <c r="GG126" s="74"/>
      <c r="GH126" s="74"/>
      <c r="GI126" s="74"/>
      <c r="GJ126" s="74"/>
      <c r="GK126" s="74"/>
      <c r="GL126" s="74"/>
      <c r="GM126" s="74"/>
      <c r="GN126" s="74"/>
      <c r="GO126" s="74"/>
      <c r="GP126" s="74"/>
      <c r="GQ126" s="74"/>
      <c r="GR126" s="74"/>
      <c r="GS126" s="74"/>
      <c r="GT126" s="74"/>
      <c r="GU126" s="74"/>
      <c r="GV126" s="74"/>
      <c r="GW126" s="74"/>
      <c r="GX126" s="74"/>
      <c r="GY126" s="74"/>
      <c r="GZ126" s="74"/>
      <c r="HA126" s="74"/>
      <c r="HB126" s="74"/>
      <c r="HC126" s="74"/>
    </row>
    <row r="127" spans="1:211" customFormat="1" ht="19.95" customHeight="1" x14ac:dyDescent="0.3">
      <c r="A127" s="36"/>
      <c r="B127" s="73"/>
      <c r="C127" s="218"/>
      <c r="D127" s="389"/>
      <c r="E127" s="679" t="s">
        <v>1844</v>
      </c>
      <c r="F127" s="679"/>
      <c r="G127" s="679"/>
      <c r="H127" s="679"/>
      <c r="I127" s="679"/>
      <c r="J127" s="679"/>
      <c r="K127" s="679"/>
      <c r="L127" s="679"/>
      <c r="M127" s="679"/>
      <c r="N127" s="679"/>
      <c r="O127" s="679"/>
      <c r="P127" s="679"/>
      <c r="Q127" s="679"/>
      <c r="R127" s="823"/>
      <c r="S127" s="36"/>
      <c r="T127" s="74"/>
      <c r="U127" s="74"/>
      <c r="V127" s="74"/>
      <c r="W127" s="74"/>
      <c r="X127" s="74"/>
      <c r="Y127" s="74"/>
      <c r="Z127" s="74"/>
      <c r="AA127" s="74"/>
      <c r="AB127" s="7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c r="BE127" s="74"/>
      <c r="BF127" s="74"/>
      <c r="BG127" s="74"/>
      <c r="BH127" s="74"/>
      <c r="BI127" s="74"/>
      <c r="BJ127" s="74"/>
      <c r="BK127" s="74"/>
      <c r="BL127" s="74"/>
      <c r="BM127" s="74"/>
      <c r="BN127" s="74"/>
      <c r="BO127" s="74"/>
      <c r="BP127" s="74"/>
      <c r="BQ127" s="74"/>
      <c r="BR127" s="74"/>
      <c r="BS127" s="74"/>
      <c r="BT127" s="74"/>
      <c r="BU127" s="74"/>
      <c r="BV127" s="74"/>
      <c r="BW127" s="74"/>
      <c r="BX127" s="74"/>
      <c r="BY127" s="74"/>
      <c r="BZ127" s="74"/>
      <c r="CA127" s="74"/>
      <c r="CB127" s="74"/>
      <c r="CC127" s="74"/>
      <c r="CD127" s="74"/>
      <c r="CE127" s="74"/>
      <c r="CF127" s="74"/>
      <c r="CG127" s="74"/>
      <c r="CH127" s="74"/>
      <c r="CI127" s="74"/>
      <c r="CJ127" s="74"/>
      <c r="CK127" s="74"/>
      <c r="CL127" s="74"/>
      <c r="CM127" s="74"/>
      <c r="CN127" s="74"/>
      <c r="CO127" s="74"/>
      <c r="CP127" s="74"/>
      <c r="CQ127" s="74"/>
      <c r="CR127" s="74"/>
      <c r="CS127" s="74"/>
      <c r="CT127" s="74"/>
      <c r="CU127" s="74"/>
      <c r="CV127" s="74"/>
      <c r="CW127" s="74"/>
      <c r="CX127" s="74"/>
      <c r="CY127" s="74"/>
      <c r="CZ127" s="74"/>
      <c r="DA127" s="74"/>
      <c r="DB127" s="74"/>
      <c r="DC127" s="74"/>
      <c r="DD127" s="74"/>
      <c r="DE127" s="74"/>
      <c r="DF127" s="74"/>
      <c r="DG127" s="74"/>
      <c r="DH127" s="74"/>
      <c r="DI127" s="74"/>
      <c r="DJ127" s="74"/>
      <c r="DK127" s="74"/>
      <c r="DL127" s="74"/>
      <c r="DM127" s="74"/>
      <c r="DN127" s="74"/>
      <c r="DO127" s="74"/>
      <c r="DP127" s="74"/>
      <c r="DQ127" s="74"/>
      <c r="DR127" s="74"/>
      <c r="DS127" s="74"/>
      <c r="DT127" s="74"/>
      <c r="DU127" s="74"/>
      <c r="DV127" s="74"/>
      <c r="DW127" s="74"/>
      <c r="DX127" s="74"/>
      <c r="DY127" s="74"/>
      <c r="DZ127" s="74"/>
      <c r="EA127" s="74"/>
      <c r="EB127" s="74"/>
      <c r="EC127" s="74"/>
      <c r="ED127" s="74"/>
      <c r="EE127" s="74"/>
      <c r="EF127" s="74"/>
      <c r="EG127" s="74"/>
      <c r="EH127" s="74"/>
      <c r="EI127" s="74"/>
      <c r="EJ127" s="74"/>
      <c r="EK127" s="74"/>
      <c r="EL127" s="74"/>
      <c r="EM127" s="74"/>
      <c r="EN127" s="74"/>
      <c r="EO127" s="74"/>
      <c r="EP127" s="74"/>
      <c r="EQ127" s="74"/>
      <c r="ER127" s="74"/>
      <c r="ES127" s="74"/>
      <c r="ET127" s="74"/>
      <c r="EU127" s="74"/>
      <c r="EV127" s="74"/>
      <c r="EW127" s="74"/>
      <c r="EX127" s="74"/>
      <c r="EY127" s="74"/>
      <c r="EZ127" s="74"/>
      <c r="FA127" s="74"/>
      <c r="FB127" s="74"/>
      <c r="FC127" s="74"/>
      <c r="FD127" s="74"/>
      <c r="FE127" s="74"/>
      <c r="FF127" s="74"/>
      <c r="FG127" s="74"/>
      <c r="FH127" s="74"/>
      <c r="FI127" s="74"/>
      <c r="FJ127" s="74"/>
      <c r="FK127" s="74"/>
      <c r="FL127" s="74"/>
      <c r="FM127" s="74"/>
      <c r="FN127" s="74"/>
      <c r="FO127" s="74"/>
      <c r="FP127" s="74"/>
      <c r="FQ127" s="74"/>
      <c r="FR127" s="74"/>
      <c r="FS127" s="74"/>
      <c r="FT127" s="74"/>
      <c r="FU127" s="74"/>
      <c r="FV127" s="74"/>
      <c r="FW127" s="74"/>
      <c r="FX127" s="74"/>
      <c r="FY127" s="74"/>
      <c r="FZ127" s="74"/>
      <c r="GA127" s="74"/>
      <c r="GB127" s="74"/>
      <c r="GC127" s="74"/>
      <c r="GD127" s="74"/>
      <c r="GE127" s="74"/>
      <c r="GF127" s="74"/>
      <c r="GG127" s="74"/>
      <c r="GH127" s="74"/>
      <c r="GI127" s="74"/>
      <c r="GJ127" s="74"/>
      <c r="GK127" s="74"/>
      <c r="GL127" s="74"/>
      <c r="GM127" s="74"/>
      <c r="GN127" s="74"/>
      <c r="GO127" s="74"/>
      <c r="GP127" s="74"/>
      <c r="GQ127" s="74"/>
      <c r="GR127" s="74"/>
      <c r="GS127" s="74"/>
      <c r="GT127" s="74"/>
      <c r="GU127" s="74"/>
      <c r="GV127" s="74"/>
      <c r="GW127" s="74"/>
      <c r="GX127" s="74"/>
      <c r="GY127" s="74"/>
      <c r="GZ127" s="74"/>
      <c r="HA127" s="74"/>
      <c r="HB127" s="74"/>
      <c r="HC127" s="74"/>
    </row>
    <row r="128" spans="1:211" customFormat="1" ht="19.95" customHeight="1" x14ac:dyDescent="0.3">
      <c r="A128" s="36"/>
      <c r="B128" s="73"/>
      <c r="C128" s="218"/>
      <c r="D128" s="389"/>
      <c r="E128" s="679" t="s">
        <v>1845</v>
      </c>
      <c r="F128" s="679"/>
      <c r="G128" s="679"/>
      <c r="H128" s="679"/>
      <c r="I128" s="679"/>
      <c r="J128" s="679"/>
      <c r="K128" s="679"/>
      <c r="L128" s="679"/>
      <c r="M128" s="679"/>
      <c r="N128" s="679"/>
      <c r="O128" s="679"/>
      <c r="P128" s="679"/>
      <c r="Q128" s="679"/>
      <c r="R128" s="823"/>
      <c r="S128" s="36"/>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c r="BG128" s="74"/>
      <c r="BH128" s="74"/>
      <c r="BI128" s="74"/>
      <c r="BJ128" s="74"/>
      <c r="BK128" s="74"/>
      <c r="BL128" s="74"/>
      <c r="BM128" s="74"/>
      <c r="BN128" s="74"/>
      <c r="BO128" s="74"/>
      <c r="BP128" s="74"/>
      <c r="BQ128" s="74"/>
      <c r="BR128" s="74"/>
      <c r="BS128" s="74"/>
      <c r="BT128" s="74"/>
      <c r="BU128" s="74"/>
      <c r="BV128" s="74"/>
      <c r="BW128" s="74"/>
      <c r="BX128" s="74"/>
      <c r="BY128" s="74"/>
      <c r="BZ128" s="74"/>
      <c r="CA128" s="74"/>
      <c r="CB128" s="74"/>
      <c r="CC128" s="74"/>
      <c r="CD128" s="74"/>
      <c r="CE128" s="74"/>
      <c r="CF128" s="74"/>
      <c r="CG128" s="74"/>
      <c r="CH128" s="74"/>
      <c r="CI128" s="74"/>
      <c r="CJ128" s="74"/>
      <c r="CK128" s="74"/>
      <c r="CL128" s="74"/>
      <c r="CM128" s="74"/>
      <c r="CN128" s="74"/>
      <c r="CO128" s="74"/>
      <c r="CP128" s="74"/>
      <c r="CQ128" s="74"/>
      <c r="CR128" s="74"/>
      <c r="CS128" s="74"/>
      <c r="CT128" s="74"/>
      <c r="CU128" s="74"/>
      <c r="CV128" s="74"/>
      <c r="CW128" s="74"/>
      <c r="CX128" s="74"/>
      <c r="CY128" s="74"/>
      <c r="CZ128" s="74"/>
      <c r="DA128" s="74"/>
      <c r="DB128" s="74"/>
      <c r="DC128" s="74"/>
      <c r="DD128" s="74"/>
      <c r="DE128" s="74"/>
      <c r="DF128" s="74"/>
      <c r="DG128" s="74"/>
      <c r="DH128" s="74"/>
      <c r="DI128" s="74"/>
      <c r="DJ128" s="74"/>
      <c r="DK128" s="74"/>
      <c r="DL128" s="74"/>
      <c r="DM128" s="74"/>
      <c r="DN128" s="74"/>
      <c r="DO128" s="74"/>
      <c r="DP128" s="74"/>
      <c r="DQ128" s="74"/>
      <c r="DR128" s="74"/>
      <c r="DS128" s="74"/>
      <c r="DT128" s="74"/>
      <c r="DU128" s="74"/>
      <c r="DV128" s="74"/>
      <c r="DW128" s="74"/>
      <c r="DX128" s="74"/>
      <c r="DY128" s="74"/>
      <c r="DZ128" s="74"/>
      <c r="EA128" s="74"/>
      <c r="EB128" s="74"/>
      <c r="EC128" s="74"/>
      <c r="ED128" s="74"/>
      <c r="EE128" s="74"/>
      <c r="EF128" s="74"/>
      <c r="EG128" s="74"/>
      <c r="EH128" s="74"/>
      <c r="EI128" s="74"/>
      <c r="EJ128" s="74"/>
      <c r="EK128" s="74"/>
      <c r="EL128" s="74"/>
      <c r="EM128" s="74"/>
      <c r="EN128" s="74"/>
      <c r="EO128" s="74"/>
      <c r="EP128" s="74"/>
      <c r="EQ128" s="74"/>
      <c r="ER128" s="74"/>
      <c r="ES128" s="74"/>
      <c r="ET128" s="74"/>
      <c r="EU128" s="74"/>
      <c r="EV128" s="74"/>
      <c r="EW128" s="74"/>
      <c r="EX128" s="74"/>
      <c r="EY128" s="74"/>
      <c r="EZ128" s="74"/>
      <c r="FA128" s="74"/>
      <c r="FB128" s="74"/>
      <c r="FC128" s="74"/>
      <c r="FD128" s="74"/>
      <c r="FE128" s="74"/>
      <c r="FF128" s="74"/>
      <c r="FG128" s="74"/>
      <c r="FH128" s="74"/>
      <c r="FI128" s="74"/>
      <c r="FJ128" s="74"/>
      <c r="FK128" s="74"/>
      <c r="FL128" s="74"/>
      <c r="FM128" s="74"/>
      <c r="FN128" s="74"/>
      <c r="FO128" s="74"/>
      <c r="FP128" s="74"/>
      <c r="FQ128" s="74"/>
      <c r="FR128" s="74"/>
      <c r="FS128" s="74"/>
      <c r="FT128" s="74"/>
      <c r="FU128" s="74"/>
      <c r="FV128" s="74"/>
      <c r="FW128" s="74"/>
      <c r="FX128" s="74"/>
      <c r="FY128" s="74"/>
      <c r="FZ128" s="74"/>
      <c r="GA128" s="74"/>
      <c r="GB128" s="74"/>
      <c r="GC128" s="74"/>
      <c r="GD128" s="74"/>
      <c r="GE128" s="74"/>
      <c r="GF128" s="74"/>
      <c r="GG128" s="74"/>
      <c r="GH128" s="74"/>
      <c r="GI128" s="74"/>
      <c r="GJ128" s="74"/>
      <c r="GK128" s="74"/>
      <c r="GL128" s="74"/>
      <c r="GM128" s="74"/>
      <c r="GN128" s="74"/>
      <c r="GO128" s="74"/>
      <c r="GP128" s="74"/>
      <c r="GQ128" s="74"/>
      <c r="GR128" s="74"/>
      <c r="GS128" s="74"/>
      <c r="GT128" s="74"/>
      <c r="GU128" s="74"/>
      <c r="GV128" s="74"/>
      <c r="GW128" s="74"/>
      <c r="GX128" s="74"/>
      <c r="GY128" s="74"/>
      <c r="GZ128" s="74"/>
      <c r="HA128" s="74"/>
      <c r="HB128" s="74"/>
      <c r="HC128" s="74"/>
    </row>
    <row r="129" spans="1:211" customFormat="1" ht="19.95" customHeight="1" x14ac:dyDescent="0.3">
      <c r="A129" s="36"/>
      <c r="B129" s="73"/>
      <c r="C129" s="218"/>
      <c r="D129" s="389"/>
      <c r="E129" s="679" t="s">
        <v>1846</v>
      </c>
      <c r="F129" s="679"/>
      <c r="G129" s="679"/>
      <c r="H129" s="679"/>
      <c r="I129" s="679"/>
      <c r="J129" s="679"/>
      <c r="K129" s="679"/>
      <c r="L129" s="679"/>
      <c r="M129" s="679"/>
      <c r="N129" s="679"/>
      <c r="O129" s="679"/>
      <c r="P129" s="679"/>
      <c r="Q129" s="679"/>
      <c r="R129" s="823"/>
      <c r="S129" s="36"/>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c r="BG129" s="74"/>
      <c r="BH129" s="74"/>
      <c r="BI129" s="74"/>
      <c r="BJ129" s="74"/>
      <c r="BK129" s="74"/>
      <c r="BL129" s="74"/>
      <c r="BM129" s="74"/>
      <c r="BN129" s="74"/>
      <c r="BO129" s="74"/>
      <c r="BP129" s="74"/>
      <c r="BQ129" s="74"/>
      <c r="BR129" s="74"/>
      <c r="BS129" s="74"/>
      <c r="BT129" s="74"/>
      <c r="BU129" s="74"/>
      <c r="BV129" s="74"/>
      <c r="BW129" s="74"/>
      <c r="BX129" s="74"/>
      <c r="BY129" s="74"/>
      <c r="BZ129" s="74"/>
      <c r="CA129" s="74"/>
      <c r="CB129" s="74"/>
      <c r="CC129" s="74"/>
      <c r="CD129" s="74"/>
      <c r="CE129" s="74"/>
      <c r="CF129" s="74"/>
      <c r="CG129" s="74"/>
      <c r="CH129" s="74"/>
      <c r="CI129" s="74"/>
      <c r="CJ129" s="74"/>
      <c r="CK129" s="74"/>
      <c r="CL129" s="74"/>
      <c r="CM129" s="74"/>
      <c r="CN129" s="74"/>
      <c r="CO129" s="74"/>
      <c r="CP129" s="74"/>
      <c r="CQ129" s="74"/>
      <c r="CR129" s="74"/>
      <c r="CS129" s="74"/>
      <c r="CT129" s="74"/>
      <c r="CU129" s="74"/>
      <c r="CV129" s="74"/>
      <c r="CW129" s="74"/>
      <c r="CX129" s="74"/>
      <c r="CY129" s="74"/>
      <c r="CZ129" s="74"/>
      <c r="DA129" s="74"/>
      <c r="DB129" s="74"/>
      <c r="DC129" s="74"/>
      <c r="DD129" s="74"/>
      <c r="DE129" s="74"/>
      <c r="DF129" s="74"/>
      <c r="DG129" s="74"/>
      <c r="DH129" s="74"/>
      <c r="DI129" s="74"/>
      <c r="DJ129" s="74"/>
      <c r="DK129" s="74"/>
      <c r="DL129" s="74"/>
      <c r="DM129" s="74"/>
      <c r="DN129" s="74"/>
      <c r="DO129" s="74"/>
      <c r="DP129" s="74"/>
      <c r="DQ129" s="74"/>
      <c r="DR129" s="74"/>
      <c r="DS129" s="74"/>
      <c r="DT129" s="74"/>
      <c r="DU129" s="74"/>
      <c r="DV129" s="74"/>
      <c r="DW129" s="74"/>
      <c r="DX129" s="74"/>
      <c r="DY129" s="74"/>
      <c r="DZ129" s="74"/>
      <c r="EA129" s="74"/>
      <c r="EB129" s="74"/>
      <c r="EC129" s="74"/>
      <c r="ED129" s="74"/>
      <c r="EE129" s="74"/>
      <c r="EF129" s="74"/>
      <c r="EG129" s="74"/>
      <c r="EH129" s="74"/>
      <c r="EI129" s="74"/>
      <c r="EJ129" s="74"/>
      <c r="EK129" s="74"/>
      <c r="EL129" s="74"/>
      <c r="EM129" s="74"/>
      <c r="EN129" s="74"/>
      <c r="EO129" s="74"/>
      <c r="EP129" s="74"/>
      <c r="EQ129" s="74"/>
      <c r="ER129" s="74"/>
      <c r="ES129" s="74"/>
      <c r="ET129" s="74"/>
      <c r="EU129" s="74"/>
      <c r="EV129" s="74"/>
      <c r="EW129" s="74"/>
      <c r="EX129" s="74"/>
      <c r="EY129" s="74"/>
      <c r="EZ129" s="74"/>
      <c r="FA129" s="74"/>
      <c r="FB129" s="74"/>
      <c r="FC129" s="74"/>
      <c r="FD129" s="74"/>
      <c r="FE129" s="74"/>
      <c r="FF129" s="74"/>
      <c r="FG129" s="74"/>
      <c r="FH129" s="74"/>
      <c r="FI129" s="74"/>
      <c r="FJ129" s="74"/>
      <c r="FK129" s="74"/>
      <c r="FL129" s="74"/>
      <c r="FM129" s="74"/>
      <c r="FN129" s="74"/>
      <c r="FO129" s="74"/>
      <c r="FP129" s="74"/>
      <c r="FQ129" s="74"/>
      <c r="FR129" s="74"/>
      <c r="FS129" s="74"/>
      <c r="FT129" s="74"/>
      <c r="FU129" s="74"/>
      <c r="FV129" s="74"/>
      <c r="FW129" s="74"/>
      <c r="FX129" s="74"/>
      <c r="FY129" s="74"/>
      <c r="FZ129" s="74"/>
      <c r="GA129" s="74"/>
      <c r="GB129" s="74"/>
      <c r="GC129" s="74"/>
      <c r="GD129" s="74"/>
      <c r="GE129" s="74"/>
      <c r="GF129" s="74"/>
      <c r="GG129" s="74"/>
      <c r="GH129" s="74"/>
      <c r="GI129" s="74"/>
      <c r="GJ129" s="74"/>
      <c r="GK129" s="74"/>
      <c r="GL129" s="74"/>
      <c r="GM129" s="74"/>
      <c r="GN129" s="74"/>
      <c r="GO129" s="74"/>
      <c r="GP129" s="74"/>
      <c r="GQ129" s="74"/>
      <c r="GR129" s="74"/>
      <c r="GS129" s="74"/>
      <c r="GT129" s="74"/>
      <c r="GU129" s="74"/>
      <c r="GV129" s="74"/>
      <c r="GW129" s="74"/>
      <c r="GX129" s="74"/>
      <c r="GY129" s="74"/>
      <c r="GZ129" s="74"/>
      <c r="HA129" s="74"/>
      <c r="HB129" s="74"/>
      <c r="HC129" s="74"/>
    </row>
    <row r="130" spans="1:211" customFormat="1" ht="19.95" customHeight="1" x14ac:dyDescent="0.3">
      <c r="A130" s="36"/>
      <c r="B130" s="73"/>
      <c r="C130" s="218"/>
      <c r="D130" s="389"/>
      <c r="E130" s="679"/>
      <c r="F130" s="679"/>
      <c r="G130" s="679"/>
      <c r="H130" s="679"/>
      <c r="I130" s="679"/>
      <c r="J130" s="679"/>
      <c r="K130" s="679"/>
      <c r="L130" s="679"/>
      <c r="M130" s="679"/>
      <c r="N130" s="679"/>
      <c r="O130" s="679"/>
      <c r="P130" s="679"/>
      <c r="Q130" s="679"/>
      <c r="R130" s="823"/>
      <c r="S130" s="36"/>
      <c r="T130" s="74"/>
      <c r="U130" s="74"/>
      <c r="V130" s="74"/>
      <c r="W130" s="74"/>
      <c r="X130" s="74"/>
      <c r="Y130" s="74"/>
      <c r="Z130" s="74"/>
      <c r="AA130" s="74"/>
      <c r="AB130" s="7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c r="BG130" s="74"/>
      <c r="BH130" s="74"/>
      <c r="BI130" s="74"/>
      <c r="BJ130" s="74"/>
      <c r="BK130" s="74"/>
      <c r="BL130" s="74"/>
      <c r="BM130" s="74"/>
      <c r="BN130" s="74"/>
      <c r="BO130" s="74"/>
      <c r="BP130" s="74"/>
      <c r="BQ130" s="74"/>
      <c r="BR130" s="74"/>
      <c r="BS130" s="74"/>
      <c r="BT130" s="74"/>
      <c r="BU130" s="74"/>
      <c r="BV130" s="74"/>
      <c r="BW130" s="74"/>
      <c r="BX130" s="74"/>
      <c r="BY130" s="74"/>
      <c r="BZ130" s="74"/>
      <c r="CA130" s="74"/>
      <c r="CB130" s="74"/>
      <c r="CC130" s="74"/>
      <c r="CD130" s="74"/>
      <c r="CE130" s="74"/>
      <c r="CF130" s="74"/>
      <c r="CG130" s="74"/>
      <c r="CH130" s="74"/>
      <c r="CI130" s="74"/>
      <c r="CJ130" s="74"/>
      <c r="CK130" s="74"/>
      <c r="CL130" s="74"/>
      <c r="CM130" s="74"/>
      <c r="CN130" s="74"/>
      <c r="CO130" s="74"/>
      <c r="CP130" s="74"/>
      <c r="CQ130" s="74"/>
      <c r="CR130" s="74"/>
      <c r="CS130" s="74"/>
      <c r="CT130" s="74"/>
      <c r="CU130" s="74"/>
      <c r="CV130" s="74"/>
      <c r="CW130" s="74"/>
      <c r="CX130" s="74"/>
      <c r="CY130" s="74"/>
      <c r="CZ130" s="74"/>
      <c r="DA130" s="74"/>
      <c r="DB130" s="74"/>
      <c r="DC130" s="74"/>
      <c r="DD130" s="74"/>
      <c r="DE130" s="74"/>
      <c r="DF130" s="74"/>
      <c r="DG130" s="74"/>
      <c r="DH130" s="74"/>
      <c r="DI130" s="74"/>
      <c r="DJ130" s="74"/>
      <c r="DK130" s="74"/>
      <c r="DL130" s="74"/>
      <c r="DM130" s="74"/>
      <c r="DN130" s="74"/>
      <c r="DO130" s="74"/>
      <c r="DP130" s="74"/>
      <c r="DQ130" s="74"/>
      <c r="DR130" s="74"/>
      <c r="DS130" s="74"/>
      <c r="DT130" s="74"/>
      <c r="DU130" s="74"/>
      <c r="DV130" s="74"/>
      <c r="DW130" s="74"/>
      <c r="DX130" s="74"/>
      <c r="DY130" s="74"/>
      <c r="DZ130" s="74"/>
      <c r="EA130" s="74"/>
      <c r="EB130" s="74"/>
      <c r="EC130" s="74"/>
      <c r="ED130" s="74"/>
      <c r="EE130" s="74"/>
      <c r="EF130" s="74"/>
      <c r="EG130" s="74"/>
      <c r="EH130" s="74"/>
      <c r="EI130" s="74"/>
      <c r="EJ130" s="74"/>
      <c r="EK130" s="74"/>
      <c r="EL130" s="74"/>
      <c r="EM130" s="74"/>
      <c r="EN130" s="74"/>
      <c r="EO130" s="74"/>
      <c r="EP130" s="74"/>
      <c r="EQ130" s="74"/>
      <c r="ER130" s="74"/>
      <c r="ES130" s="74"/>
      <c r="ET130" s="74"/>
      <c r="EU130" s="74"/>
      <c r="EV130" s="74"/>
      <c r="EW130" s="74"/>
      <c r="EX130" s="74"/>
      <c r="EY130" s="74"/>
      <c r="EZ130" s="74"/>
      <c r="FA130" s="74"/>
      <c r="FB130" s="74"/>
      <c r="FC130" s="74"/>
      <c r="FD130" s="74"/>
      <c r="FE130" s="74"/>
      <c r="FF130" s="74"/>
      <c r="FG130" s="74"/>
      <c r="FH130" s="74"/>
      <c r="FI130" s="74"/>
      <c r="FJ130" s="74"/>
      <c r="FK130" s="74"/>
      <c r="FL130" s="74"/>
      <c r="FM130" s="74"/>
      <c r="FN130" s="74"/>
      <c r="FO130" s="74"/>
      <c r="FP130" s="74"/>
      <c r="FQ130" s="74"/>
      <c r="FR130" s="74"/>
      <c r="FS130" s="74"/>
      <c r="FT130" s="74"/>
      <c r="FU130" s="74"/>
      <c r="FV130" s="74"/>
      <c r="FW130" s="74"/>
      <c r="FX130" s="74"/>
      <c r="FY130" s="74"/>
      <c r="FZ130" s="74"/>
      <c r="GA130" s="74"/>
      <c r="GB130" s="74"/>
      <c r="GC130" s="74"/>
      <c r="GD130" s="74"/>
      <c r="GE130" s="74"/>
      <c r="GF130" s="74"/>
      <c r="GG130" s="74"/>
      <c r="GH130" s="74"/>
      <c r="GI130" s="74"/>
      <c r="GJ130" s="74"/>
      <c r="GK130" s="74"/>
      <c r="GL130" s="74"/>
      <c r="GM130" s="74"/>
      <c r="GN130" s="74"/>
      <c r="GO130" s="74"/>
      <c r="GP130" s="74"/>
      <c r="GQ130" s="74"/>
      <c r="GR130" s="74"/>
      <c r="GS130" s="74"/>
      <c r="GT130" s="74"/>
      <c r="GU130" s="74"/>
      <c r="GV130" s="74"/>
      <c r="GW130" s="74"/>
      <c r="GX130" s="74"/>
      <c r="GY130" s="74"/>
      <c r="GZ130" s="74"/>
      <c r="HA130" s="74"/>
      <c r="HB130" s="74"/>
      <c r="HC130" s="74"/>
    </row>
    <row r="131" spans="1:211" customFormat="1" ht="19.95" customHeight="1" x14ac:dyDescent="0.3">
      <c r="A131" s="36"/>
      <c r="B131" s="73"/>
      <c r="C131" s="218"/>
      <c r="D131" s="389"/>
      <c r="E131" s="679" t="s">
        <v>1847</v>
      </c>
      <c r="F131" s="679"/>
      <c r="G131" s="679"/>
      <c r="H131" s="679"/>
      <c r="I131" s="679"/>
      <c r="J131" s="679"/>
      <c r="K131" s="679"/>
      <c r="L131" s="679"/>
      <c r="M131" s="679"/>
      <c r="N131" s="679"/>
      <c r="O131" s="679"/>
      <c r="P131" s="679"/>
      <c r="Q131" s="679"/>
      <c r="R131" s="823"/>
      <c r="S131" s="36"/>
      <c r="T131" s="74"/>
      <c r="U131" s="74"/>
      <c r="V131" s="74"/>
      <c r="W131" s="74"/>
      <c r="X131" s="74"/>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c r="BY131" s="74"/>
      <c r="BZ131" s="74"/>
      <c r="CA131" s="74"/>
      <c r="CB131" s="74"/>
      <c r="CC131" s="74"/>
      <c r="CD131" s="74"/>
      <c r="CE131" s="74"/>
      <c r="CF131" s="74"/>
      <c r="CG131" s="74"/>
      <c r="CH131" s="74"/>
      <c r="CI131" s="74"/>
      <c r="CJ131" s="74"/>
      <c r="CK131" s="74"/>
      <c r="CL131" s="74"/>
      <c r="CM131" s="74"/>
      <c r="CN131" s="74"/>
      <c r="CO131" s="74"/>
      <c r="CP131" s="74"/>
      <c r="CQ131" s="74"/>
      <c r="CR131" s="74"/>
      <c r="CS131" s="74"/>
      <c r="CT131" s="74"/>
      <c r="CU131" s="74"/>
      <c r="CV131" s="74"/>
      <c r="CW131" s="74"/>
      <c r="CX131" s="74"/>
      <c r="CY131" s="74"/>
      <c r="CZ131" s="74"/>
      <c r="DA131" s="74"/>
      <c r="DB131" s="74"/>
      <c r="DC131" s="74"/>
      <c r="DD131" s="74"/>
      <c r="DE131" s="74"/>
      <c r="DF131" s="74"/>
      <c r="DG131" s="74"/>
      <c r="DH131" s="74"/>
      <c r="DI131" s="74"/>
      <c r="DJ131" s="74"/>
      <c r="DK131" s="74"/>
      <c r="DL131" s="74"/>
      <c r="DM131" s="74"/>
      <c r="DN131" s="74"/>
      <c r="DO131" s="74"/>
      <c r="DP131" s="74"/>
      <c r="DQ131" s="74"/>
      <c r="DR131" s="74"/>
      <c r="DS131" s="74"/>
      <c r="DT131" s="74"/>
      <c r="DU131" s="74"/>
      <c r="DV131" s="74"/>
      <c r="DW131" s="74"/>
      <c r="DX131" s="74"/>
      <c r="DY131" s="74"/>
      <c r="DZ131" s="74"/>
      <c r="EA131" s="74"/>
      <c r="EB131" s="74"/>
      <c r="EC131" s="74"/>
      <c r="ED131" s="74"/>
      <c r="EE131" s="74"/>
      <c r="EF131" s="74"/>
      <c r="EG131" s="74"/>
      <c r="EH131" s="74"/>
      <c r="EI131" s="74"/>
      <c r="EJ131" s="74"/>
      <c r="EK131" s="74"/>
      <c r="EL131" s="74"/>
      <c r="EM131" s="74"/>
      <c r="EN131" s="74"/>
      <c r="EO131" s="74"/>
      <c r="EP131" s="74"/>
      <c r="EQ131" s="74"/>
      <c r="ER131" s="74"/>
      <c r="ES131" s="74"/>
      <c r="ET131" s="74"/>
      <c r="EU131" s="74"/>
      <c r="EV131" s="74"/>
      <c r="EW131" s="74"/>
      <c r="EX131" s="74"/>
      <c r="EY131" s="74"/>
      <c r="EZ131" s="74"/>
      <c r="FA131" s="74"/>
      <c r="FB131" s="74"/>
      <c r="FC131" s="74"/>
      <c r="FD131" s="74"/>
      <c r="FE131" s="74"/>
      <c r="FF131" s="74"/>
      <c r="FG131" s="74"/>
      <c r="FH131" s="74"/>
      <c r="FI131" s="74"/>
      <c r="FJ131" s="74"/>
      <c r="FK131" s="74"/>
      <c r="FL131" s="74"/>
      <c r="FM131" s="74"/>
      <c r="FN131" s="74"/>
      <c r="FO131" s="74"/>
      <c r="FP131" s="74"/>
      <c r="FQ131" s="74"/>
      <c r="FR131" s="74"/>
      <c r="FS131" s="74"/>
      <c r="FT131" s="74"/>
      <c r="FU131" s="74"/>
      <c r="FV131" s="74"/>
      <c r="FW131" s="74"/>
      <c r="FX131" s="74"/>
      <c r="FY131" s="74"/>
      <c r="FZ131" s="74"/>
      <c r="GA131" s="74"/>
      <c r="GB131" s="74"/>
      <c r="GC131" s="74"/>
      <c r="GD131" s="74"/>
      <c r="GE131" s="74"/>
      <c r="GF131" s="74"/>
      <c r="GG131" s="74"/>
      <c r="GH131" s="74"/>
      <c r="GI131" s="74"/>
      <c r="GJ131" s="74"/>
      <c r="GK131" s="74"/>
      <c r="GL131" s="74"/>
      <c r="GM131" s="74"/>
      <c r="GN131" s="74"/>
      <c r="GO131" s="74"/>
      <c r="GP131" s="74"/>
      <c r="GQ131" s="74"/>
      <c r="GR131" s="74"/>
      <c r="GS131" s="74"/>
      <c r="GT131" s="74"/>
      <c r="GU131" s="74"/>
      <c r="GV131" s="74"/>
      <c r="GW131" s="74"/>
      <c r="GX131" s="74"/>
      <c r="GY131" s="74"/>
      <c r="GZ131" s="74"/>
      <c r="HA131" s="74"/>
      <c r="HB131" s="74"/>
      <c r="HC131" s="74"/>
    </row>
    <row r="132" spans="1:211" customFormat="1" ht="19.95" customHeight="1" x14ac:dyDescent="0.3">
      <c r="A132" s="36"/>
      <c r="B132" s="73"/>
      <c r="C132" s="218"/>
      <c r="D132" s="389"/>
      <c r="E132" s="679" t="s">
        <v>1848</v>
      </c>
      <c r="F132" s="679"/>
      <c r="G132" s="679"/>
      <c r="H132" s="679"/>
      <c r="I132" s="679"/>
      <c r="J132" s="679"/>
      <c r="K132" s="679"/>
      <c r="L132" s="679"/>
      <c r="M132" s="679"/>
      <c r="N132" s="679"/>
      <c r="O132" s="679"/>
      <c r="P132" s="679"/>
      <c r="Q132" s="679"/>
      <c r="R132" s="823"/>
      <c r="S132" s="36"/>
      <c r="T132" s="74"/>
      <c r="U132" s="74"/>
      <c r="V132" s="74"/>
      <c r="W132" s="74"/>
      <c r="X132" s="74"/>
      <c r="Y132" s="74"/>
      <c r="Z132" s="74"/>
      <c r="AA132" s="74"/>
      <c r="AB132" s="7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c r="BG132" s="74"/>
      <c r="BH132" s="74"/>
      <c r="BI132" s="74"/>
      <c r="BJ132" s="74"/>
      <c r="BK132" s="74"/>
      <c r="BL132" s="74"/>
      <c r="BM132" s="74"/>
      <c r="BN132" s="74"/>
      <c r="BO132" s="74"/>
      <c r="BP132" s="74"/>
      <c r="BQ132" s="74"/>
      <c r="BR132" s="74"/>
      <c r="BS132" s="74"/>
      <c r="BT132" s="74"/>
      <c r="BU132" s="74"/>
      <c r="BV132" s="74"/>
      <c r="BW132" s="74"/>
      <c r="BX132" s="74"/>
      <c r="BY132" s="74"/>
      <c r="BZ132" s="74"/>
      <c r="CA132" s="74"/>
      <c r="CB132" s="74"/>
      <c r="CC132" s="74"/>
      <c r="CD132" s="74"/>
      <c r="CE132" s="74"/>
      <c r="CF132" s="74"/>
      <c r="CG132" s="74"/>
      <c r="CH132" s="74"/>
      <c r="CI132" s="74"/>
      <c r="CJ132" s="74"/>
      <c r="CK132" s="74"/>
      <c r="CL132" s="74"/>
      <c r="CM132" s="74"/>
      <c r="CN132" s="74"/>
      <c r="CO132" s="74"/>
      <c r="CP132" s="74"/>
      <c r="CQ132" s="74"/>
      <c r="CR132" s="74"/>
      <c r="CS132" s="74"/>
      <c r="CT132" s="74"/>
      <c r="CU132" s="74"/>
      <c r="CV132" s="74"/>
      <c r="CW132" s="74"/>
      <c r="CX132" s="74"/>
      <c r="CY132" s="74"/>
      <c r="CZ132" s="74"/>
      <c r="DA132" s="74"/>
      <c r="DB132" s="74"/>
      <c r="DC132" s="74"/>
      <c r="DD132" s="74"/>
      <c r="DE132" s="74"/>
      <c r="DF132" s="74"/>
      <c r="DG132" s="74"/>
      <c r="DH132" s="74"/>
      <c r="DI132" s="74"/>
      <c r="DJ132" s="74"/>
      <c r="DK132" s="74"/>
      <c r="DL132" s="74"/>
      <c r="DM132" s="74"/>
      <c r="DN132" s="74"/>
      <c r="DO132" s="74"/>
      <c r="DP132" s="74"/>
      <c r="DQ132" s="74"/>
      <c r="DR132" s="74"/>
      <c r="DS132" s="74"/>
      <c r="DT132" s="74"/>
      <c r="DU132" s="74"/>
      <c r="DV132" s="74"/>
      <c r="DW132" s="74"/>
      <c r="DX132" s="74"/>
      <c r="DY132" s="74"/>
      <c r="DZ132" s="74"/>
      <c r="EA132" s="74"/>
      <c r="EB132" s="74"/>
      <c r="EC132" s="74"/>
      <c r="ED132" s="74"/>
      <c r="EE132" s="74"/>
      <c r="EF132" s="74"/>
      <c r="EG132" s="74"/>
      <c r="EH132" s="74"/>
      <c r="EI132" s="74"/>
      <c r="EJ132" s="74"/>
      <c r="EK132" s="74"/>
      <c r="EL132" s="74"/>
      <c r="EM132" s="74"/>
      <c r="EN132" s="74"/>
      <c r="EO132" s="74"/>
      <c r="EP132" s="74"/>
      <c r="EQ132" s="74"/>
      <c r="ER132" s="74"/>
      <c r="ES132" s="74"/>
      <c r="ET132" s="74"/>
      <c r="EU132" s="74"/>
      <c r="EV132" s="74"/>
      <c r="EW132" s="74"/>
      <c r="EX132" s="74"/>
      <c r="EY132" s="74"/>
      <c r="EZ132" s="74"/>
      <c r="FA132" s="74"/>
      <c r="FB132" s="74"/>
      <c r="FC132" s="74"/>
      <c r="FD132" s="74"/>
      <c r="FE132" s="74"/>
      <c r="FF132" s="74"/>
      <c r="FG132" s="74"/>
      <c r="FH132" s="74"/>
      <c r="FI132" s="74"/>
      <c r="FJ132" s="74"/>
      <c r="FK132" s="74"/>
      <c r="FL132" s="74"/>
      <c r="FM132" s="74"/>
      <c r="FN132" s="74"/>
      <c r="FO132" s="74"/>
      <c r="FP132" s="74"/>
      <c r="FQ132" s="74"/>
      <c r="FR132" s="74"/>
      <c r="FS132" s="74"/>
      <c r="FT132" s="74"/>
      <c r="FU132" s="74"/>
      <c r="FV132" s="74"/>
      <c r="FW132" s="74"/>
      <c r="FX132" s="74"/>
      <c r="FY132" s="74"/>
      <c r="FZ132" s="74"/>
      <c r="GA132" s="74"/>
      <c r="GB132" s="74"/>
      <c r="GC132" s="74"/>
      <c r="GD132" s="74"/>
      <c r="GE132" s="74"/>
      <c r="GF132" s="74"/>
      <c r="GG132" s="74"/>
      <c r="GH132" s="74"/>
      <c r="GI132" s="74"/>
      <c r="GJ132" s="74"/>
      <c r="GK132" s="74"/>
      <c r="GL132" s="74"/>
      <c r="GM132" s="74"/>
      <c r="GN132" s="74"/>
      <c r="GO132" s="74"/>
      <c r="GP132" s="74"/>
      <c r="GQ132" s="74"/>
      <c r="GR132" s="74"/>
      <c r="GS132" s="74"/>
      <c r="GT132" s="74"/>
      <c r="GU132" s="74"/>
      <c r="GV132" s="74"/>
      <c r="GW132" s="74"/>
      <c r="GX132" s="74"/>
      <c r="GY132" s="74"/>
      <c r="GZ132" s="74"/>
      <c r="HA132" s="74"/>
      <c r="HB132" s="74"/>
      <c r="HC132" s="74"/>
    </row>
    <row r="133" spans="1:211" customFormat="1" ht="19.95" customHeight="1" x14ac:dyDescent="0.3">
      <c r="A133" s="36"/>
      <c r="B133" s="73"/>
      <c r="C133" s="218"/>
      <c r="D133" s="389"/>
      <c r="E133" s="679" t="s">
        <v>1849</v>
      </c>
      <c r="F133" s="679"/>
      <c r="G133" s="679"/>
      <c r="H133" s="679"/>
      <c r="I133" s="679"/>
      <c r="J133" s="679"/>
      <c r="K133" s="679"/>
      <c r="L133" s="679"/>
      <c r="M133" s="679"/>
      <c r="N133" s="679"/>
      <c r="O133" s="679"/>
      <c r="P133" s="679"/>
      <c r="Q133" s="679"/>
      <c r="R133" s="823"/>
      <c r="S133" s="36"/>
      <c r="T133" s="74"/>
      <c r="U133" s="74"/>
      <c r="V133" s="74"/>
      <c r="W133" s="74"/>
      <c r="X133" s="74"/>
      <c r="Y133" s="74"/>
      <c r="Z133" s="74"/>
      <c r="AA133" s="74"/>
      <c r="AB133" s="7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c r="BY133" s="74"/>
      <c r="BZ133" s="74"/>
      <c r="CA133" s="74"/>
      <c r="CB133" s="74"/>
      <c r="CC133" s="74"/>
      <c r="CD133" s="74"/>
      <c r="CE133" s="74"/>
      <c r="CF133" s="74"/>
      <c r="CG133" s="74"/>
      <c r="CH133" s="74"/>
      <c r="CI133" s="74"/>
      <c r="CJ133" s="74"/>
      <c r="CK133" s="74"/>
      <c r="CL133" s="74"/>
      <c r="CM133" s="74"/>
      <c r="CN133" s="74"/>
      <c r="CO133" s="74"/>
      <c r="CP133" s="74"/>
      <c r="CQ133" s="74"/>
      <c r="CR133" s="74"/>
      <c r="CS133" s="74"/>
      <c r="CT133" s="74"/>
      <c r="CU133" s="74"/>
      <c r="CV133" s="74"/>
      <c r="CW133" s="74"/>
      <c r="CX133" s="74"/>
      <c r="CY133" s="74"/>
      <c r="CZ133" s="74"/>
      <c r="DA133" s="74"/>
      <c r="DB133" s="74"/>
      <c r="DC133" s="74"/>
      <c r="DD133" s="74"/>
      <c r="DE133" s="74"/>
      <c r="DF133" s="74"/>
      <c r="DG133" s="74"/>
      <c r="DH133" s="74"/>
      <c r="DI133" s="74"/>
      <c r="DJ133" s="74"/>
      <c r="DK133" s="74"/>
      <c r="DL133" s="74"/>
      <c r="DM133" s="74"/>
      <c r="DN133" s="74"/>
      <c r="DO133" s="74"/>
      <c r="DP133" s="74"/>
      <c r="DQ133" s="74"/>
      <c r="DR133" s="74"/>
      <c r="DS133" s="74"/>
      <c r="DT133" s="74"/>
      <c r="DU133" s="74"/>
      <c r="DV133" s="74"/>
      <c r="DW133" s="74"/>
      <c r="DX133" s="74"/>
      <c r="DY133" s="74"/>
      <c r="DZ133" s="74"/>
      <c r="EA133" s="74"/>
      <c r="EB133" s="74"/>
      <c r="EC133" s="74"/>
      <c r="ED133" s="74"/>
      <c r="EE133" s="74"/>
      <c r="EF133" s="74"/>
      <c r="EG133" s="74"/>
      <c r="EH133" s="74"/>
      <c r="EI133" s="74"/>
      <c r="EJ133" s="74"/>
      <c r="EK133" s="74"/>
      <c r="EL133" s="74"/>
      <c r="EM133" s="74"/>
      <c r="EN133" s="74"/>
      <c r="EO133" s="74"/>
      <c r="EP133" s="74"/>
      <c r="EQ133" s="74"/>
      <c r="ER133" s="74"/>
      <c r="ES133" s="74"/>
      <c r="ET133" s="74"/>
      <c r="EU133" s="74"/>
      <c r="EV133" s="74"/>
      <c r="EW133" s="74"/>
      <c r="EX133" s="74"/>
      <c r="EY133" s="74"/>
      <c r="EZ133" s="74"/>
      <c r="FA133" s="74"/>
      <c r="FB133" s="74"/>
      <c r="FC133" s="74"/>
      <c r="FD133" s="74"/>
      <c r="FE133" s="74"/>
      <c r="FF133" s="74"/>
      <c r="FG133" s="74"/>
      <c r="FH133" s="74"/>
      <c r="FI133" s="74"/>
      <c r="FJ133" s="74"/>
      <c r="FK133" s="74"/>
      <c r="FL133" s="74"/>
      <c r="FM133" s="74"/>
      <c r="FN133" s="74"/>
      <c r="FO133" s="74"/>
      <c r="FP133" s="74"/>
      <c r="FQ133" s="74"/>
      <c r="FR133" s="74"/>
      <c r="FS133" s="74"/>
      <c r="FT133" s="74"/>
      <c r="FU133" s="74"/>
      <c r="FV133" s="74"/>
      <c r="FW133" s="74"/>
      <c r="FX133" s="74"/>
      <c r="FY133" s="74"/>
      <c r="FZ133" s="74"/>
      <c r="GA133" s="74"/>
      <c r="GB133" s="74"/>
      <c r="GC133" s="74"/>
      <c r="GD133" s="74"/>
      <c r="GE133" s="74"/>
      <c r="GF133" s="74"/>
      <c r="GG133" s="74"/>
      <c r="GH133" s="74"/>
      <c r="GI133" s="74"/>
      <c r="GJ133" s="74"/>
      <c r="GK133" s="74"/>
      <c r="GL133" s="74"/>
      <c r="GM133" s="74"/>
      <c r="GN133" s="74"/>
      <c r="GO133" s="74"/>
      <c r="GP133" s="74"/>
      <c r="GQ133" s="74"/>
      <c r="GR133" s="74"/>
      <c r="GS133" s="74"/>
      <c r="GT133" s="74"/>
      <c r="GU133" s="74"/>
      <c r="GV133" s="74"/>
      <c r="GW133" s="74"/>
      <c r="GX133" s="74"/>
      <c r="GY133" s="74"/>
      <c r="GZ133" s="74"/>
      <c r="HA133" s="74"/>
      <c r="HB133" s="74"/>
      <c r="HC133" s="74"/>
    </row>
    <row r="134" spans="1:211" customFormat="1" ht="19.95" customHeight="1" x14ac:dyDescent="0.3">
      <c r="A134" s="36"/>
      <c r="B134" s="73"/>
      <c r="C134" s="218"/>
      <c r="D134" s="389"/>
      <c r="E134" s="679"/>
      <c r="F134" s="679"/>
      <c r="G134" s="679"/>
      <c r="H134" s="679"/>
      <c r="I134" s="679"/>
      <c r="J134" s="679"/>
      <c r="K134" s="679"/>
      <c r="L134" s="679"/>
      <c r="M134" s="679"/>
      <c r="N134" s="679"/>
      <c r="O134" s="679"/>
      <c r="P134" s="679"/>
      <c r="Q134" s="679"/>
      <c r="R134" s="823"/>
      <c r="S134" s="36"/>
      <c r="T134" s="74"/>
      <c r="U134" s="74"/>
      <c r="V134" s="74"/>
      <c r="W134" s="74"/>
      <c r="X134" s="74"/>
      <c r="Y134" s="74"/>
      <c r="Z134" s="74"/>
      <c r="AA134" s="74"/>
      <c r="AB134" s="74"/>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c r="BI134" s="74"/>
      <c r="BJ134" s="74"/>
      <c r="BK134" s="74"/>
      <c r="BL134" s="74"/>
      <c r="BM134" s="74"/>
      <c r="BN134" s="74"/>
      <c r="BO134" s="74"/>
      <c r="BP134" s="74"/>
      <c r="BQ134" s="74"/>
      <c r="BR134" s="74"/>
      <c r="BS134" s="74"/>
      <c r="BT134" s="74"/>
      <c r="BU134" s="74"/>
      <c r="BV134" s="74"/>
      <c r="BW134" s="74"/>
      <c r="BX134" s="74"/>
      <c r="BY134" s="74"/>
      <c r="BZ134" s="74"/>
      <c r="CA134" s="74"/>
      <c r="CB134" s="74"/>
      <c r="CC134" s="74"/>
      <c r="CD134" s="74"/>
      <c r="CE134" s="74"/>
      <c r="CF134" s="74"/>
      <c r="CG134" s="74"/>
      <c r="CH134" s="74"/>
      <c r="CI134" s="74"/>
      <c r="CJ134" s="74"/>
      <c r="CK134" s="74"/>
      <c r="CL134" s="74"/>
      <c r="CM134" s="74"/>
      <c r="CN134" s="74"/>
      <c r="CO134" s="74"/>
      <c r="CP134" s="74"/>
      <c r="CQ134" s="74"/>
      <c r="CR134" s="74"/>
      <c r="CS134" s="74"/>
      <c r="CT134" s="74"/>
      <c r="CU134" s="74"/>
      <c r="CV134" s="74"/>
      <c r="CW134" s="74"/>
      <c r="CX134" s="74"/>
      <c r="CY134" s="74"/>
      <c r="CZ134" s="74"/>
      <c r="DA134" s="74"/>
      <c r="DB134" s="74"/>
      <c r="DC134" s="74"/>
      <c r="DD134" s="74"/>
      <c r="DE134" s="74"/>
      <c r="DF134" s="74"/>
      <c r="DG134" s="74"/>
      <c r="DH134" s="74"/>
      <c r="DI134" s="74"/>
      <c r="DJ134" s="74"/>
      <c r="DK134" s="74"/>
      <c r="DL134" s="74"/>
      <c r="DM134" s="74"/>
      <c r="DN134" s="74"/>
      <c r="DO134" s="74"/>
      <c r="DP134" s="74"/>
      <c r="DQ134" s="74"/>
      <c r="DR134" s="74"/>
      <c r="DS134" s="74"/>
      <c r="DT134" s="74"/>
      <c r="DU134" s="74"/>
      <c r="DV134" s="74"/>
      <c r="DW134" s="74"/>
      <c r="DX134" s="74"/>
      <c r="DY134" s="74"/>
      <c r="DZ134" s="74"/>
      <c r="EA134" s="74"/>
      <c r="EB134" s="74"/>
      <c r="EC134" s="74"/>
      <c r="ED134" s="74"/>
      <c r="EE134" s="74"/>
      <c r="EF134" s="74"/>
      <c r="EG134" s="74"/>
      <c r="EH134" s="74"/>
      <c r="EI134" s="74"/>
      <c r="EJ134" s="74"/>
      <c r="EK134" s="74"/>
      <c r="EL134" s="74"/>
      <c r="EM134" s="74"/>
      <c r="EN134" s="74"/>
      <c r="EO134" s="74"/>
      <c r="EP134" s="74"/>
      <c r="EQ134" s="74"/>
      <c r="ER134" s="74"/>
      <c r="ES134" s="74"/>
      <c r="ET134" s="74"/>
      <c r="EU134" s="74"/>
      <c r="EV134" s="74"/>
      <c r="EW134" s="74"/>
      <c r="EX134" s="74"/>
      <c r="EY134" s="74"/>
      <c r="EZ134" s="74"/>
      <c r="FA134" s="74"/>
      <c r="FB134" s="74"/>
      <c r="FC134" s="74"/>
      <c r="FD134" s="74"/>
      <c r="FE134" s="74"/>
      <c r="FF134" s="74"/>
      <c r="FG134" s="74"/>
      <c r="FH134" s="74"/>
      <c r="FI134" s="74"/>
      <c r="FJ134" s="74"/>
      <c r="FK134" s="74"/>
      <c r="FL134" s="74"/>
      <c r="FM134" s="74"/>
      <c r="FN134" s="74"/>
      <c r="FO134" s="74"/>
      <c r="FP134" s="74"/>
      <c r="FQ134" s="74"/>
      <c r="FR134" s="74"/>
      <c r="FS134" s="74"/>
      <c r="FT134" s="74"/>
      <c r="FU134" s="74"/>
      <c r="FV134" s="74"/>
      <c r="FW134" s="74"/>
      <c r="FX134" s="74"/>
      <c r="FY134" s="74"/>
      <c r="FZ134" s="74"/>
      <c r="GA134" s="74"/>
      <c r="GB134" s="74"/>
      <c r="GC134" s="74"/>
      <c r="GD134" s="74"/>
      <c r="GE134" s="74"/>
      <c r="GF134" s="74"/>
      <c r="GG134" s="74"/>
      <c r="GH134" s="74"/>
      <c r="GI134" s="74"/>
      <c r="GJ134" s="74"/>
      <c r="GK134" s="74"/>
      <c r="GL134" s="74"/>
      <c r="GM134" s="74"/>
      <c r="GN134" s="74"/>
      <c r="GO134" s="74"/>
      <c r="GP134" s="74"/>
      <c r="GQ134" s="74"/>
      <c r="GR134" s="74"/>
      <c r="GS134" s="74"/>
      <c r="GT134" s="74"/>
      <c r="GU134" s="74"/>
      <c r="GV134" s="74"/>
      <c r="GW134" s="74"/>
      <c r="GX134" s="74"/>
      <c r="GY134" s="74"/>
      <c r="GZ134" s="74"/>
      <c r="HA134" s="74"/>
      <c r="HB134" s="74"/>
      <c r="HC134" s="74"/>
    </row>
    <row r="135" spans="1:211" customFormat="1" ht="19.95" customHeight="1" x14ac:dyDescent="0.3">
      <c r="A135" s="36"/>
      <c r="B135" s="73"/>
      <c r="C135" s="218"/>
      <c r="D135" s="389"/>
      <c r="E135" s="679" t="s">
        <v>1850</v>
      </c>
      <c r="F135" s="679"/>
      <c r="G135" s="679"/>
      <c r="H135" s="679"/>
      <c r="I135" s="679"/>
      <c r="J135" s="679"/>
      <c r="K135" s="679"/>
      <c r="L135" s="679"/>
      <c r="M135" s="679"/>
      <c r="N135" s="679"/>
      <c r="O135" s="679"/>
      <c r="P135" s="679"/>
      <c r="Q135" s="679"/>
      <c r="R135" s="823"/>
      <c r="S135" s="36"/>
      <c r="T135" s="74"/>
      <c r="U135" s="74"/>
      <c r="V135" s="74"/>
      <c r="W135" s="74"/>
      <c r="X135" s="74"/>
      <c r="Y135" s="74"/>
      <c r="Z135" s="74"/>
      <c r="AA135" s="74"/>
      <c r="AB135" s="74"/>
      <c r="AC135" s="74"/>
      <c r="AD135" s="74"/>
      <c r="AE135" s="74"/>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4"/>
      <c r="BE135" s="74"/>
      <c r="BF135" s="74"/>
      <c r="BG135" s="74"/>
      <c r="BH135" s="74"/>
      <c r="BI135" s="74"/>
      <c r="BJ135" s="74"/>
      <c r="BK135" s="74"/>
      <c r="BL135" s="74"/>
      <c r="BM135" s="74"/>
      <c r="BN135" s="74"/>
      <c r="BO135" s="74"/>
      <c r="BP135" s="74"/>
      <c r="BQ135" s="74"/>
      <c r="BR135" s="74"/>
      <c r="BS135" s="74"/>
      <c r="BT135" s="74"/>
      <c r="BU135" s="74"/>
      <c r="BV135" s="74"/>
      <c r="BW135" s="74"/>
      <c r="BX135" s="74"/>
      <c r="BY135" s="74"/>
      <c r="BZ135" s="74"/>
      <c r="CA135" s="74"/>
      <c r="CB135" s="74"/>
      <c r="CC135" s="74"/>
      <c r="CD135" s="74"/>
      <c r="CE135" s="74"/>
      <c r="CF135" s="74"/>
      <c r="CG135" s="74"/>
      <c r="CH135" s="74"/>
      <c r="CI135" s="74"/>
      <c r="CJ135" s="74"/>
      <c r="CK135" s="74"/>
      <c r="CL135" s="74"/>
      <c r="CM135" s="74"/>
      <c r="CN135" s="74"/>
      <c r="CO135" s="74"/>
      <c r="CP135" s="74"/>
      <c r="CQ135" s="74"/>
      <c r="CR135" s="74"/>
      <c r="CS135" s="74"/>
      <c r="CT135" s="74"/>
      <c r="CU135" s="74"/>
      <c r="CV135" s="74"/>
      <c r="CW135" s="74"/>
      <c r="CX135" s="74"/>
      <c r="CY135" s="74"/>
      <c r="CZ135" s="74"/>
      <c r="DA135" s="74"/>
      <c r="DB135" s="74"/>
      <c r="DC135" s="74"/>
      <c r="DD135" s="74"/>
      <c r="DE135" s="74"/>
      <c r="DF135" s="74"/>
      <c r="DG135" s="74"/>
      <c r="DH135" s="74"/>
      <c r="DI135" s="74"/>
      <c r="DJ135" s="74"/>
      <c r="DK135" s="74"/>
      <c r="DL135" s="74"/>
      <c r="DM135" s="74"/>
      <c r="DN135" s="74"/>
      <c r="DO135" s="74"/>
      <c r="DP135" s="74"/>
      <c r="DQ135" s="74"/>
      <c r="DR135" s="74"/>
      <c r="DS135" s="74"/>
      <c r="DT135" s="74"/>
      <c r="DU135" s="74"/>
      <c r="DV135" s="74"/>
      <c r="DW135" s="74"/>
      <c r="DX135" s="74"/>
      <c r="DY135" s="74"/>
      <c r="DZ135" s="74"/>
      <c r="EA135" s="74"/>
      <c r="EB135" s="74"/>
      <c r="EC135" s="74"/>
      <c r="ED135" s="74"/>
      <c r="EE135" s="74"/>
      <c r="EF135" s="74"/>
      <c r="EG135" s="74"/>
      <c r="EH135" s="74"/>
      <c r="EI135" s="74"/>
      <c r="EJ135" s="74"/>
      <c r="EK135" s="74"/>
      <c r="EL135" s="74"/>
      <c r="EM135" s="74"/>
      <c r="EN135" s="74"/>
      <c r="EO135" s="74"/>
      <c r="EP135" s="74"/>
      <c r="EQ135" s="74"/>
      <c r="ER135" s="74"/>
      <c r="ES135" s="74"/>
      <c r="ET135" s="74"/>
      <c r="EU135" s="74"/>
      <c r="EV135" s="74"/>
      <c r="EW135" s="74"/>
      <c r="EX135" s="74"/>
      <c r="EY135" s="74"/>
      <c r="EZ135" s="74"/>
      <c r="FA135" s="74"/>
      <c r="FB135" s="74"/>
      <c r="FC135" s="74"/>
      <c r="FD135" s="74"/>
      <c r="FE135" s="74"/>
      <c r="FF135" s="74"/>
      <c r="FG135" s="74"/>
      <c r="FH135" s="74"/>
      <c r="FI135" s="74"/>
      <c r="FJ135" s="74"/>
      <c r="FK135" s="74"/>
      <c r="FL135" s="74"/>
      <c r="FM135" s="74"/>
      <c r="FN135" s="74"/>
      <c r="FO135" s="74"/>
      <c r="FP135" s="74"/>
      <c r="FQ135" s="74"/>
      <c r="FR135" s="74"/>
      <c r="FS135" s="74"/>
      <c r="FT135" s="74"/>
      <c r="FU135" s="74"/>
      <c r="FV135" s="74"/>
      <c r="FW135" s="74"/>
      <c r="FX135" s="74"/>
      <c r="FY135" s="74"/>
      <c r="FZ135" s="74"/>
      <c r="GA135" s="74"/>
      <c r="GB135" s="74"/>
      <c r="GC135" s="74"/>
      <c r="GD135" s="74"/>
      <c r="GE135" s="74"/>
      <c r="GF135" s="74"/>
      <c r="GG135" s="74"/>
      <c r="GH135" s="74"/>
      <c r="GI135" s="74"/>
      <c r="GJ135" s="74"/>
      <c r="GK135" s="74"/>
      <c r="GL135" s="74"/>
      <c r="GM135" s="74"/>
      <c r="GN135" s="74"/>
      <c r="GO135" s="74"/>
      <c r="GP135" s="74"/>
      <c r="GQ135" s="74"/>
      <c r="GR135" s="74"/>
      <c r="GS135" s="74"/>
      <c r="GT135" s="74"/>
      <c r="GU135" s="74"/>
      <c r="GV135" s="74"/>
      <c r="GW135" s="74"/>
      <c r="GX135" s="74"/>
      <c r="GY135" s="74"/>
      <c r="GZ135" s="74"/>
      <c r="HA135" s="74"/>
      <c r="HB135" s="74"/>
      <c r="HC135" s="74"/>
    </row>
    <row r="136" spans="1:211" customFormat="1" ht="19.95" customHeight="1" x14ac:dyDescent="0.3">
      <c r="A136" s="36"/>
      <c r="B136" s="73"/>
      <c r="C136" s="218"/>
      <c r="D136" s="389"/>
      <c r="E136" s="679"/>
      <c r="F136" s="679"/>
      <c r="G136" s="679"/>
      <c r="H136" s="679"/>
      <c r="I136" s="679"/>
      <c r="J136" s="679"/>
      <c r="K136" s="679"/>
      <c r="L136" s="679"/>
      <c r="M136" s="679"/>
      <c r="N136" s="679"/>
      <c r="O136" s="679"/>
      <c r="P136" s="679"/>
      <c r="Q136" s="679"/>
      <c r="R136" s="823"/>
      <c r="S136" s="36"/>
      <c r="T136" s="74"/>
      <c r="U136" s="74"/>
      <c r="V136" s="74"/>
      <c r="W136" s="74"/>
      <c r="X136" s="74"/>
      <c r="Y136" s="74"/>
      <c r="Z136" s="74"/>
      <c r="AA136" s="74"/>
      <c r="AB136" s="7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c r="BG136" s="74"/>
      <c r="BH136" s="74"/>
      <c r="BI136" s="74"/>
      <c r="BJ136" s="74"/>
      <c r="BK136" s="74"/>
      <c r="BL136" s="74"/>
      <c r="BM136" s="74"/>
      <c r="BN136" s="74"/>
      <c r="BO136" s="74"/>
      <c r="BP136" s="74"/>
      <c r="BQ136" s="74"/>
      <c r="BR136" s="74"/>
      <c r="BS136" s="74"/>
      <c r="BT136" s="74"/>
      <c r="BU136" s="74"/>
      <c r="BV136" s="74"/>
      <c r="BW136" s="74"/>
      <c r="BX136" s="74"/>
      <c r="BY136" s="74"/>
      <c r="BZ136" s="74"/>
      <c r="CA136" s="74"/>
      <c r="CB136" s="74"/>
      <c r="CC136" s="74"/>
      <c r="CD136" s="74"/>
      <c r="CE136" s="74"/>
      <c r="CF136" s="74"/>
      <c r="CG136" s="74"/>
      <c r="CH136" s="74"/>
      <c r="CI136" s="74"/>
      <c r="CJ136" s="74"/>
      <c r="CK136" s="74"/>
      <c r="CL136" s="74"/>
      <c r="CM136" s="74"/>
      <c r="CN136" s="74"/>
      <c r="CO136" s="74"/>
      <c r="CP136" s="74"/>
      <c r="CQ136" s="74"/>
      <c r="CR136" s="74"/>
      <c r="CS136" s="74"/>
      <c r="CT136" s="74"/>
      <c r="CU136" s="74"/>
      <c r="CV136" s="74"/>
      <c r="CW136" s="74"/>
      <c r="CX136" s="74"/>
      <c r="CY136" s="74"/>
      <c r="CZ136" s="74"/>
      <c r="DA136" s="74"/>
      <c r="DB136" s="74"/>
      <c r="DC136" s="74"/>
      <c r="DD136" s="74"/>
      <c r="DE136" s="74"/>
      <c r="DF136" s="74"/>
      <c r="DG136" s="74"/>
      <c r="DH136" s="74"/>
      <c r="DI136" s="74"/>
      <c r="DJ136" s="74"/>
      <c r="DK136" s="74"/>
      <c r="DL136" s="74"/>
      <c r="DM136" s="74"/>
      <c r="DN136" s="74"/>
      <c r="DO136" s="74"/>
      <c r="DP136" s="74"/>
      <c r="DQ136" s="74"/>
      <c r="DR136" s="74"/>
      <c r="DS136" s="74"/>
      <c r="DT136" s="74"/>
      <c r="DU136" s="74"/>
      <c r="DV136" s="74"/>
      <c r="DW136" s="74"/>
      <c r="DX136" s="74"/>
      <c r="DY136" s="74"/>
      <c r="DZ136" s="74"/>
      <c r="EA136" s="74"/>
      <c r="EB136" s="74"/>
      <c r="EC136" s="74"/>
      <c r="ED136" s="74"/>
      <c r="EE136" s="74"/>
      <c r="EF136" s="74"/>
      <c r="EG136" s="74"/>
      <c r="EH136" s="74"/>
      <c r="EI136" s="74"/>
      <c r="EJ136" s="74"/>
      <c r="EK136" s="74"/>
      <c r="EL136" s="74"/>
      <c r="EM136" s="74"/>
      <c r="EN136" s="74"/>
      <c r="EO136" s="74"/>
      <c r="EP136" s="74"/>
      <c r="EQ136" s="74"/>
      <c r="ER136" s="74"/>
      <c r="ES136" s="74"/>
      <c r="ET136" s="74"/>
      <c r="EU136" s="74"/>
      <c r="EV136" s="74"/>
      <c r="EW136" s="74"/>
      <c r="EX136" s="74"/>
      <c r="EY136" s="74"/>
      <c r="EZ136" s="74"/>
      <c r="FA136" s="74"/>
      <c r="FB136" s="74"/>
      <c r="FC136" s="74"/>
      <c r="FD136" s="74"/>
      <c r="FE136" s="74"/>
      <c r="FF136" s="74"/>
      <c r="FG136" s="74"/>
      <c r="FH136" s="74"/>
      <c r="FI136" s="74"/>
      <c r="FJ136" s="74"/>
      <c r="FK136" s="74"/>
      <c r="FL136" s="74"/>
      <c r="FM136" s="74"/>
      <c r="FN136" s="74"/>
      <c r="FO136" s="74"/>
      <c r="FP136" s="74"/>
      <c r="FQ136" s="74"/>
      <c r="FR136" s="74"/>
      <c r="FS136" s="74"/>
      <c r="FT136" s="74"/>
      <c r="FU136" s="74"/>
      <c r="FV136" s="74"/>
      <c r="FW136" s="74"/>
      <c r="FX136" s="74"/>
      <c r="FY136" s="74"/>
      <c r="FZ136" s="74"/>
      <c r="GA136" s="74"/>
      <c r="GB136" s="74"/>
      <c r="GC136" s="74"/>
      <c r="GD136" s="74"/>
      <c r="GE136" s="74"/>
      <c r="GF136" s="74"/>
      <c r="GG136" s="74"/>
      <c r="GH136" s="74"/>
      <c r="GI136" s="74"/>
      <c r="GJ136" s="74"/>
      <c r="GK136" s="74"/>
      <c r="GL136" s="74"/>
      <c r="GM136" s="74"/>
      <c r="GN136" s="74"/>
      <c r="GO136" s="74"/>
      <c r="GP136" s="74"/>
      <c r="GQ136" s="74"/>
      <c r="GR136" s="74"/>
      <c r="GS136" s="74"/>
      <c r="GT136" s="74"/>
      <c r="GU136" s="74"/>
      <c r="GV136" s="74"/>
      <c r="GW136" s="74"/>
      <c r="GX136" s="74"/>
      <c r="GY136" s="74"/>
      <c r="GZ136" s="74"/>
      <c r="HA136" s="74"/>
      <c r="HB136" s="74"/>
      <c r="HC136" s="74"/>
    </row>
    <row r="137" spans="1:211" customFormat="1" ht="10.199999999999999" customHeight="1" x14ac:dyDescent="0.3">
      <c r="A137" s="36"/>
      <c r="B137" s="73"/>
      <c r="C137" s="218"/>
      <c r="D137" s="389"/>
      <c r="E137" s="74"/>
      <c r="F137" s="202"/>
      <c r="G137" s="74"/>
      <c r="H137" s="74"/>
      <c r="I137" s="74"/>
      <c r="J137" s="74"/>
      <c r="K137" s="74"/>
      <c r="L137" s="74"/>
      <c r="M137" s="222"/>
      <c r="N137" s="74"/>
      <c r="O137" s="74"/>
      <c r="P137" s="74"/>
      <c r="Q137" s="74"/>
      <c r="R137" s="75"/>
      <c r="S137" s="36"/>
      <c r="T137" s="74"/>
      <c r="U137" s="74"/>
      <c r="V137" s="74"/>
      <c r="W137" s="74"/>
      <c r="X137" s="74"/>
      <c r="Y137" s="74"/>
      <c r="Z137" s="74"/>
      <c r="AA137" s="74"/>
      <c r="AB137" s="74"/>
      <c r="AC137" s="74"/>
      <c r="AD137" s="74"/>
      <c r="AE137" s="74"/>
      <c r="AF137" s="74"/>
      <c r="AG137" s="74"/>
      <c r="AH137" s="74"/>
      <c r="AI137" s="74"/>
      <c r="AJ137" s="74"/>
      <c r="AK137" s="74"/>
      <c r="AL137" s="74"/>
      <c r="AM137" s="74"/>
      <c r="AN137" s="74"/>
      <c r="AO137" s="74"/>
      <c r="AP137" s="74"/>
      <c r="AQ137" s="74"/>
      <c r="AR137" s="74"/>
      <c r="AS137" s="74"/>
      <c r="AT137" s="74"/>
      <c r="AU137" s="74"/>
      <c r="AV137" s="74"/>
      <c r="AW137" s="74"/>
      <c r="AX137" s="74"/>
      <c r="AY137" s="74"/>
      <c r="AZ137" s="74"/>
      <c r="BA137" s="74"/>
      <c r="BB137" s="74"/>
      <c r="BC137" s="74"/>
      <c r="BD137" s="74"/>
      <c r="BE137" s="74"/>
      <c r="BF137" s="74"/>
      <c r="BG137" s="74"/>
      <c r="BH137" s="74"/>
      <c r="BI137" s="74"/>
      <c r="BJ137" s="74"/>
      <c r="BK137" s="74"/>
      <c r="BL137" s="74"/>
      <c r="BM137" s="74"/>
      <c r="BN137" s="74"/>
      <c r="BO137" s="74"/>
      <c r="BP137" s="74"/>
      <c r="BQ137" s="74"/>
      <c r="BR137" s="74"/>
      <c r="BS137" s="74"/>
      <c r="BT137" s="74"/>
      <c r="BU137" s="74"/>
      <c r="BV137" s="74"/>
      <c r="BW137" s="74"/>
      <c r="BX137" s="74"/>
      <c r="BY137" s="74"/>
      <c r="BZ137" s="74"/>
      <c r="CA137" s="74"/>
      <c r="CB137" s="74"/>
      <c r="CC137" s="74"/>
      <c r="CD137" s="74"/>
      <c r="CE137" s="74"/>
      <c r="CF137" s="74"/>
      <c r="CG137" s="74"/>
      <c r="CH137" s="74"/>
      <c r="CI137" s="74"/>
      <c r="CJ137" s="74"/>
      <c r="CK137" s="74"/>
      <c r="CL137" s="74"/>
      <c r="CM137" s="74"/>
      <c r="CN137" s="74"/>
      <c r="CO137" s="74"/>
      <c r="CP137" s="74"/>
      <c r="CQ137" s="74"/>
      <c r="CR137" s="74"/>
      <c r="CS137" s="74"/>
      <c r="CT137" s="74"/>
      <c r="CU137" s="74"/>
      <c r="CV137" s="74"/>
      <c r="CW137" s="74"/>
      <c r="CX137" s="74"/>
      <c r="CY137" s="74"/>
      <c r="CZ137" s="74"/>
      <c r="DA137" s="74"/>
      <c r="DB137" s="74"/>
      <c r="DC137" s="74"/>
      <c r="DD137" s="74"/>
      <c r="DE137" s="74"/>
      <c r="DF137" s="74"/>
      <c r="DG137" s="74"/>
      <c r="DH137" s="74"/>
      <c r="DI137" s="74"/>
      <c r="DJ137" s="74"/>
      <c r="DK137" s="74"/>
      <c r="DL137" s="74"/>
      <c r="DM137" s="74"/>
      <c r="DN137" s="74"/>
      <c r="DO137" s="74"/>
      <c r="DP137" s="74"/>
      <c r="DQ137" s="74"/>
      <c r="DR137" s="74"/>
      <c r="DS137" s="74"/>
      <c r="DT137" s="74"/>
      <c r="DU137" s="74"/>
      <c r="DV137" s="74"/>
      <c r="DW137" s="74"/>
      <c r="DX137" s="74"/>
      <c r="DY137" s="74"/>
      <c r="DZ137" s="74"/>
      <c r="EA137" s="74"/>
      <c r="EB137" s="74"/>
      <c r="EC137" s="74"/>
      <c r="ED137" s="74"/>
      <c r="EE137" s="74"/>
      <c r="EF137" s="74"/>
      <c r="EG137" s="74"/>
      <c r="EH137" s="74"/>
      <c r="EI137" s="74"/>
      <c r="EJ137" s="74"/>
      <c r="EK137" s="74"/>
      <c r="EL137" s="74"/>
      <c r="EM137" s="74"/>
      <c r="EN137" s="74"/>
      <c r="EO137" s="74"/>
      <c r="EP137" s="74"/>
      <c r="EQ137" s="74"/>
      <c r="ER137" s="74"/>
      <c r="ES137" s="74"/>
      <c r="ET137" s="74"/>
      <c r="EU137" s="74"/>
      <c r="EV137" s="74"/>
      <c r="EW137" s="74"/>
      <c r="EX137" s="74"/>
      <c r="EY137" s="74"/>
      <c r="EZ137" s="74"/>
      <c r="FA137" s="74"/>
      <c r="FB137" s="74"/>
      <c r="FC137" s="74"/>
      <c r="FD137" s="74"/>
      <c r="FE137" s="74"/>
      <c r="FF137" s="74"/>
      <c r="FG137" s="74"/>
      <c r="FH137" s="74"/>
      <c r="FI137" s="74"/>
      <c r="FJ137" s="74"/>
      <c r="FK137" s="74"/>
      <c r="FL137" s="74"/>
      <c r="FM137" s="74"/>
      <c r="FN137" s="74"/>
      <c r="FO137" s="74"/>
      <c r="FP137" s="74"/>
      <c r="FQ137" s="74"/>
      <c r="FR137" s="74"/>
      <c r="FS137" s="74"/>
      <c r="FT137" s="74"/>
      <c r="FU137" s="74"/>
      <c r="FV137" s="74"/>
      <c r="FW137" s="74"/>
      <c r="FX137" s="74"/>
      <c r="FY137" s="74"/>
      <c r="FZ137" s="74"/>
      <c r="GA137" s="74"/>
      <c r="GB137" s="74"/>
      <c r="GC137" s="74"/>
      <c r="GD137" s="74"/>
      <c r="GE137" s="74"/>
      <c r="GF137" s="74"/>
      <c r="GG137" s="74"/>
      <c r="GH137" s="74"/>
      <c r="GI137" s="74"/>
      <c r="GJ137" s="74"/>
      <c r="GK137" s="74"/>
      <c r="GL137" s="74"/>
      <c r="GM137" s="74"/>
      <c r="GN137" s="74"/>
      <c r="GO137" s="74"/>
      <c r="GP137" s="74"/>
      <c r="GQ137" s="74"/>
      <c r="GR137" s="74"/>
      <c r="GS137" s="74"/>
      <c r="GT137" s="74"/>
      <c r="GU137" s="74"/>
      <c r="GV137" s="74"/>
      <c r="GW137" s="74"/>
      <c r="GX137" s="74"/>
      <c r="GY137" s="74"/>
      <c r="GZ137" s="74"/>
      <c r="HA137" s="74"/>
      <c r="HB137" s="74"/>
      <c r="HC137" s="74"/>
    </row>
    <row r="138" spans="1:211" customFormat="1" ht="19.95" customHeight="1" x14ac:dyDescent="0.3">
      <c r="A138" s="36"/>
      <c r="B138" s="73"/>
      <c r="C138" s="218"/>
      <c r="D138" s="389"/>
      <c r="E138" s="458" t="s">
        <v>1851</v>
      </c>
      <c r="F138" s="202"/>
      <c r="G138" s="74"/>
      <c r="H138" s="74"/>
      <c r="I138" s="74"/>
      <c r="J138" s="74"/>
      <c r="K138" s="74"/>
      <c r="L138" s="74"/>
      <c r="M138" s="222"/>
      <c r="N138" s="74"/>
      <c r="O138" s="74"/>
      <c r="P138" s="74"/>
      <c r="Q138" s="74"/>
      <c r="R138" s="75"/>
      <c r="S138" s="36"/>
      <c r="T138" s="74"/>
      <c r="U138" s="74"/>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74"/>
      <c r="BP138" s="74"/>
      <c r="BQ138" s="74"/>
      <c r="BR138" s="74"/>
      <c r="BS138" s="74"/>
      <c r="BT138" s="74"/>
      <c r="BU138" s="74"/>
      <c r="BV138" s="74"/>
      <c r="BW138" s="74"/>
      <c r="BX138" s="74"/>
      <c r="BY138" s="74"/>
      <c r="BZ138" s="74"/>
      <c r="CA138" s="74"/>
      <c r="CB138" s="74"/>
      <c r="CC138" s="74"/>
      <c r="CD138" s="74"/>
      <c r="CE138" s="74"/>
      <c r="CF138" s="74"/>
      <c r="CG138" s="74"/>
      <c r="CH138" s="74"/>
      <c r="CI138" s="74"/>
      <c r="CJ138" s="74"/>
      <c r="CK138" s="74"/>
      <c r="CL138" s="74"/>
      <c r="CM138" s="74"/>
      <c r="CN138" s="74"/>
      <c r="CO138" s="74"/>
      <c r="CP138" s="74"/>
      <c r="CQ138" s="74"/>
      <c r="CR138" s="74"/>
      <c r="CS138" s="74"/>
      <c r="CT138" s="74"/>
      <c r="CU138" s="74"/>
      <c r="CV138" s="74"/>
      <c r="CW138" s="74"/>
      <c r="CX138" s="74"/>
      <c r="CY138" s="74"/>
      <c r="CZ138" s="74"/>
      <c r="DA138" s="74"/>
      <c r="DB138" s="74"/>
      <c r="DC138" s="74"/>
      <c r="DD138" s="74"/>
      <c r="DE138" s="74"/>
      <c r="DF138" s="74"/>
      <c r="DG138" s="74"/>
      <c r="DH138" s="74"/>
      <c r="DI138" s="74"/>
      <c r="DJ138" s="74"/>
      <c r="DK138" s="74"/>
      <c r="DL138" s="74"/>
      <c r="DM138" s="74"/>
      <c r="DN138" s="74"/>
      <c r="DO138" s="74"/>
      <c r="DP138" s="74"/>
      <c r="DQ138" s="74"/>
      <c r="DR138" s="74"/>
      <c r="DS138" s="74"/>
      <c r="DT138" s="74"/>
      <c r="DU138" s="74"/>
      <c r="DV138" s="74"/>
      <c r="DW138" s="74"/>
      <c r="DX138" s="74"/>
      <c r="DY138" s="74"/>
      <c r="DZ138" s="74"/>
      <c r="EA138" s="74"/>
      <c r="EB138" s="74"/>
      <c r="EC138" s="74"/>
      <c r="ED138" s="74"/>
      <c r="EE138" s="74"/>
      <c r="EF138" s="74"/>
      <c r="EG138" s="74"/>
      <c r="EH138" s="74"/>
      <c r="EI138" s="74"/>
      <c r="EJ138" s="74"/>
      <c r="EK138" s="74"/>
      <c r="EL138" s="74"/>
      <c r="EM138" s="74"/>
      <c r="EN138" s="74"/>
      <c r="EO138" s="74"/>
      <c r="EP138" s="74"/>
      <c r="EQ138" s="74"/>
      <c r="ER138" s="74"/>
      <c r="ES138" s="74"/>
      <c r="ET138" s="74"/>
      <c r="EU138" s="74"/>
      <c r="EV138" s="74"/>
      <c r="EW138" s="74"/>
      <c r="EX138" s="74"/>
      <c r="EY138" s="74"/>
      <c r="EZ138" s="74"/>
      <c r="FA138" s="74"/>
      <c r="FB138" s="74"/>
      <c r="FC138" s="74"/>
      <c r="FD138" s="74"/>
      <c r="FE138" s="74"/>
      <c r="FF138" s="74"/>
      <c r="FG138" s="74"/>
      <c r="FH138" s="74"/>
      <c r="FI138" s="74"/>
      <c r="FJ138" s="74"/>
      <c r="FK138" s="74"/>
      <c r="FL138" s="74"/>
      <c r="FM138" s="74"/>
      <c r="FN138" s="74"/>
      <c r="FO138" s="74"/>
      <c r="FP138" s="74"/>
      <c r="FQ138" s="74"/>
      <c r="FR138" s="74"/>
      <c r="FS138" s="74"/>
      <c r="FT138" s="74"/>
      <c r="FU138" s="74"/>
      <c r="FV138" s="74"/>
      <c r="FW138" s="74"/>
      <c r="FX138" s="74"/>
      <c r="FY138" s="74"/>
      <c r="FZ138" s="74"/>
      <c r="GA138" s="74"/>
      <c r="GB138" s="74"/>
      <c r="GC138" s="74"/>
      <c r="GD138" s="74"/>
      <c r="GE138" s="74"/>
      <c r="GF138" s="74"/>
      <c r="GG138" s="74"/>
      <c r="GH138" s="74"/>
      <c r="GI138" s="74"/>
      <c r="GJ138" s="74"/>
      <c r="GK138" s="74"/>
      <c r="GL138" s="74"/>
      <c r="GM138" s="74"/>
      <c r="GN138" s="74"/>
      <c r="GO138" s="74"/>
      <c r="GP138" s="74"/>
      <c r="GQ138" s="74"/>
      <c r="GR138" s="74"/>
      <c r="GS138" s="74"/>
      <c r="GT138" s="74"/>
      <c r="GU138" s="74"/>
      <c r="GV138" s="74"/>
      <c r="GW138" s="74"/>
      <c r="GX138" s="74"/>
      <c r="GY138" s="74"/>
      <c r="GZ138" s="74"/>
      <c r="HA138" s="74"/>
      <c r="HB138" s="74"/>
      <c r="HC138" s="74"/>
    </row>
    <row r="139" spans="1:211" customFormat="1" ht="19.95" customHeight="1" x14ac:dyDescent="0.3">
      <c r="A139" s="36"/>
      <c r="B139" s="73"/>
      <c r="C139" s="218"/>
      <c r="D139" s="389"/>
      <c r="E139" s="679" t="s">
        <v>1852</v>
      </c>
      <c r="F139" s="679"/>
      <c r="G139" s="679"/>
      <c r="H139" s="679"/>
      <c r="I139" s="679"/>
      <c r="J139" s="679"/>
      <c r="K139" s="679"/>
      <c r="L139" s="679"/>
      <c r="M139" s="679"/>
      <c r="N139" s="679"/>
      <c r="O139" s="679"/>
      <c r="P139" s="679"/>
      <c r="Q139" s="679"/>
      <c r="R139" s="823"/>
      <c r="S139" s="36"/>
      <c r="T139" s="74"/>
      <c r="U139" s="74"/>
      <c r="V139" s="74"/>
      <c r="W139" s="74"/>
      <c r="X139" s="74"/>
      <c r="Y139" s="74"/>
      <c r="Z139" s="74"/>
      <c r="AA139" s="74"/>
      <c r="AB139" s="74"/>
      <c r="AC139" s="74"/>
      <c r="AD139" s="74"/>
      <c r="AE139" s="74"/>
      <c r="AF139" s="74"/>
      <c r="AG139" s="74"/>
      <c r="AH139" s="74"/>
      <c r="AI139" s="74"/>
      <c r="AJ139" s="74"/>
      <c r="AK139" s="74"/>
      <c r="AL139" s="74"/>
      <c r="AM139" s="74"/>
      <c r="AN139" s="74"/>
      <c r="AO139" s="74"/>
      <c r="AP139" s="74"/>
      <c r="AQ139" s="74"/>
      <c r="AR139" s="74"/>
      <c r="AS139" s="74"/>
      <c r="AT139" s="74"/>
      <c r="AU139" s="74"/>
      <c r="AV139" s="74"/>
      <c r="AW139" s="74"/>
      <c r="AX139" s="74"/>
      <c r="AY139" s="74"/>
      <c r="AZ139" s="74"/>
      <c r="BA139" s="74"/>
      <c r="BB139" s="74"/>
      <c r="BC139" s="74"/>
      <c r="BD139" s="74"/>
      <c r="BE139" s="74"/>
      <c r="BF139" s="74"/>
      <c r="BG139" s="74"/>
      <c r="BH139" s="74"/>
      <c r="BI139" s="74"/>
      <c r="BJ139" s="74"/>
      <c r="BK139" s="74"/>
      <c r="BL139" s="74"/>
      <c r="BM139" s="74"/>
      <c r="BN139" s="74"/>
      <c r="BO139" s="74"/>
      <c r="BP139" s="74"/>
      <c r="BQ139" s="74"/>
      <c r="BR139" s="74"/>
      <c r="BS139" s="74"/>
      <c r="BT139" s="74"/>
      <c r="BU139" s="74"/>
      <c r="BV139" s="74"/>
      <c r="BW139" s="74"/>
      <c r="BX139" s="74"/>
      <c r="BY139" s="74"/>
      <c r="BZ139" s="74"/>
      <c r="CA139" s="74"/>
      <c r="CB139" s="74"/>
      <c r="CC139" s="74"/>
      <c r="CD139" s="74"/>
      <c r="CE139" s="74"/>
      <c r="CF139" s="74"/>
      <c r="CG139" s="74"/>
      <c r="CH139" s="74"/>
      <c r="CI139" s="74"/>
      <c r="CJ139" s="74"/>
      <c r="CK139" s="74"/>
      <c r="CL139" s="74"/>
      <c r="CM139" s="74"/>
      <c r="CN139" s="74"/>
      <c r="CO139" s="74"/>
      <c r="CP139" s="74"/>
      <c r="CQ139" s="74"/>
      <c r="CR139" s="74"/>
      <c r="CS139" s="74"/>
      <c r="CT139" s="74"/>
      <c r="CU139" s="74"/>
      <c r="CV139" s="74"/>
      <c r="CW139" s="74"/>
      <c r="CX139" s="74"/>
      <c r="CY139" s="74"/>
      <c r="CZ139" s="74"/>
      <c r="DA139" s="74"/>
      <c r="DB139" s="74"/>
      <c r="DC139" s="74"/>
      <c r="DD139" s="74"/>
      <c r="DE139" s="74"/>
      <c r="DF139" s="74"/>
      <c r="DG139" s="74"/>
      <c r="DH139" s="74"/>
      <c r="DI139" s="74"/>
      <c r="DJ139" s="74"/>
      <c r="DK139" s="74"/>
      <c r="DL139" s="74"/>
      <c r="DM139" s="74"/>
      <c r="DN139" s="74"/>
      <c r="DO139" s="74"/>
      <c r="DP139" s="74"/>
      <c r="DQ139" s="74"/>
      <c r="DR139" s="74"/>
      <c r="DS139" s="74"/>
      <c r="DT139" s="74"/>
      <c r="DU139" s="74"/>
      <c r="DV139" s="74"/>
      <c r="DW139" s="74"/>
      <c r="DX139" s="74"/>
      <c r="DY139" s="74"/>
      <c r="DZ139" s="74"/>
      <c r="EA139" s="74"/>
      <c r="EB139" s="74"/>
      <c r="EC139" s="74"/>
      <c r="ED139" s="74"/>
      <c r="EE139" s="74"/>
      <c r="EF139" s="74"/>
      <c r="EG139" s="74"/>
      <c r="EH139" s="74"/>
      <c r="EI139" s="74"/>
      <c r="EJ139" s="74"/>
      <c r="EK139" s="74"/>
      <c r="EL139" s="74"/>
      <c r="EM139" s="74"/>
      <c r="EN139" s="74"/>
      <c r="EO139" s="74"/>
      <c r="EP139" s="74"/>
      <c r="EQ139" s="74"/>
      <c r="ER139" s="74"/>
      <c r="ES139" s="74"/>
      <c r="ET139" s="74"/>
      <c r="EU139" s="74"/>
      <c r="EV139" s="74"/>
      <c r="EW139" s="74"/>
      <c r="EX139" s="74"/>
      <c r="EY139" s="74"/>
      <c r="EZ139" s="74"/>
      <c r="FA139" s="74"/>
      <c r="FB139" s="74"/>
      <c r="FC139" s="74"/>
      <c r="FD139" s="74"/>
      <c r="FE139" s="74"/>
      <c r="FF139" s="74"/>
      <c r="FG139" s="74"/>
      <c r="FH139" s="74"/>
      <c r="FI139" s="74"/>
      <c r="FJ139" s="74"/>
      <c r="FK139" s="74"/>
      <c r="FL139" s="74"/>
      <c r="FM139" s="74"/>
      <c r="FN139" s="74"/>
      <c r="FO139" s="74"/>
      <c r="FP139" s="74"/>
      <c r="FQ139" s="74"/>
      <c r="FR139" s="74"/>
      <c r="FS139" s="74"/>
      <c r="FT139" s="74"/>
      <c r="FU139" s="74"/>
      <c r="FV139" s="74"/>
      <c r="FW139" s="74"/>
      <c r="FX139" s="74"/>
      <c r="FY139" s="74"/>
      <c r="FZ139" s="74"/>
      <c r="GA139" s="74"/>
      <c r="GB139" s="74"/>
      <c r="GC139" s="74"/>
      <c r="GD139" s="74"/>
      <c r="GE139" s="74"/>
      <c r="GF139" s="74"/>
      <c r="GG139" s="74"/>
      <c r="GH139" s="74"/>
      <c r="GI139" s="74"/>
      <c r="GJ139" s="74"/>
      <c r="GK139" s="74"/>
      <c r="GL139" s="74"/>
      <c r="GM139" s="74"/>
      <c r="GN139" s="74"/>
      <c r="GO139" s="74"/>
      <c r="GP139" s="74"/>
      <c r="GQ139" s="74"/>
      <c r="GR139" s="74"/>
      <c r="GS139" s="74"/>
      <c r="GT139" s="74"/>
      <c r="GU139" s="74"/>
      <c r="GV139" s="74"/>
      <c r="GW139" s="74"/>
      <c r="GX139" s="74"/>
      <c r="GY139" s="74"/>
      <c r="GZ139" s="74"/>
      <c r="HA139" s="74"/>
      <c r="HB139" s="74"/>
      <c r="HC139" s="74"/>
    </row>
    <row r="140" spans="1:211" customFormat="1" ht="19.95" customHeight="1" x14ac:dyDescent="0.3">
      <c r="A140" s="36"/>
      <c r="B140" s="73"/>
      <c r="C140" s="218"/>
      <c r="D140" s="389"/>
      <c r="E140" s="679"/>
      <c r="F140" s="679"/>
      <c r="G140" s="679"/>
      <c r="H140" s="679"/>
      <c r="I140" s="679"/>
      <c r="J140" s="679"/>
      <c r="K140" s="679"/>
      <c r="L140" s="679"/>
      <c r="M140" s="679"/>
      <c r="N140" s="679"/>
      <c r="O140" s="679"/>
      <c r="P140" s="679"/>
      <c r="Q140" s="679"/>
      <c r="R140" s="823"/>
      <c r="S140" s="36"/>
      <c r="T140" s="74"/>
      <c r="U140" s="74"/>
      <c r="V140" s="74"/>
      <c r="W140" s="74"/>
      <c r="X140" s="74"/>
      <c r="Y140" s="74"/>
      <c r="Z140" s="74"/>
      <c r="AA140" s="74"/>
      <c r="AB140" s="74"/>
      <c r="AC140" s="74"/>
      <c r="AD140" s="74"/>
      <c r="AE140" s="74"/>
      <c r="AF140" s="74"/>
      <c r="AG140" s="74"/>
      <c r="AH140" s="74"/>
      <c r="AI140" s="74"/>
      <c r="AJ140" s="74"/>
      <c r="AK140" s="74"/>
      <c r="AL140" s="74"/>
      <c r="AM140" s="74"/>
      <c r="AN140" s="74"/>
      <c r="AO140" s="74"/>
      <c r="AP140" s="74"/>
      <c r="AQ140" s="74"/>
      <c r="AR140" s="74"/>
      <c r="AS140" s="74"/>
      <c r="AT140" s="74"/>
      <c r="AU140" s="74"/>
      <c r="AV140" s="74"/>
      <c r="AW140" s="74"/>
      <c r="AX140" s="74"/>
      <c r="AY140" s="74"/>
      <c r="AZ140" s="74"/>
      <c r="BA140" s="74"/>
      <c r="BB140" s="74"/>
      <c r="BC140" s="74"/>
      <c r="BD140" s="74"/>
      <c r="BE140" s="74"/>
      <c r="BF140" s="74"/>
      <c r="BG140" s="74"/>
      <c r="BH140" s="74"/>
      <c r="BI140" s="74"/>
      <c r="BJ140" s="74"/>
      <c r="BK140" s="74"/>
      <c r="BL140" s="74"/>
      <c r="BM140" s="74"/>
      <c r="BN140" s="74"/>
      <c r="BO140" s="74"/>
      <c r="BP140" s="74"/>
      <c r="BQ140" s="74"/>
      <c r="BR140" s="74"/>
      <c r="BS140" s="74"/>
      <c r="BT140" s="74"/>
      <c r="BU140" s="74"/>
      <c r="BV140" s="74"/>
      <c r="BW140" s="74"/>
      <c r="BX140" s="74"/>
      <c r="BY140" s="74"/>
      <c r="BZ140" s="74"/>
      <c r="CA140" s="74"/>
      <c r="CB140" s="74"/>
      <c r="CC140" s="74"/>
      <c r="CD140" s="74"/>
      <c r="CE140" s="74"/>
      <c r="CF140" s="74"/>
      <c r="CG140" s="74"/>
      <c r="CH140" s="74"/>
      <c r="CI140" s="74"/>
      <c r="CJ140" s="74"/>
      <c r="CK140" s="74"/>
      <c r="CL140" s="74"/>
      <c r="CM140" s="74"/>
      <c r="CN140" s="74"/>
      <c r="CO140" s="74"/>
      <c r="CP140" s="74"/>
      <c r="CQ140" s="74"/>
      <c r="CR140" s="74"/>
      <c r="CS140" s="74"/>
      <c r="CT140" s="74"/>
      <c r="CU140" s="74"/>
      <c r="CV140" s="74"/>
      <c r="CW140" s="74"/>
      <c r="CX140" s="74"/>
      <c r="CY140" s="74"/>
      <c r="CZ140" s="74"/>
      <c r="DA140" s="74"/>
      <c r="DB140" s="74"/>
      <c r="DC140" s="74"/>
      <c r="DD140" s="74"/>
      <c r="DE140" s="74"/>
      <c r="DF140" s="74"/>
      <c r="DG140" s="74"/>
      <c r="DH140" s="74"/>
      <c r="DI140" s="74"/>
      <c r="DJ140" s="74"/>
      <c r="DK140" s="74"/>
      <c r="DL140" s="74"/>
      <c r="DM140" s="74"/>
      <c r="DN140" s="74"/>
      <c r="DO140" s="74"/>
      <c r="DP140" s="74"/>
      <c r="DQ140" s="74"/>
      <c r="DR140" s="74"/>
      <c r="DS140" s="74"/>
      <c r="DT140" s="74"/>
      <c r="DU140" s="74"/>
      <c r="DV140" s="74"/>
      <c r="DW140" s="74"/>
      <c r="DX140" s="74"/>
      <c r="DY140" s="74"/>
      <c r="DZ140" s="74"/>
      <c r="EA140" s="74"/>
      <c r="EB140" s="74"/>
      <c r="EC140" s="74"/>
      <c r="ED140" s="74"/>
      <c r="EE140" s="74"/>
      <c r="EF140" s="74"/>
      <c r="EG140" s="74"/>
      <c r="EH140" s="74"/>
      <c r="EI140" s="74"/>
      <c r="EJ140" s="74"/>
      <c r="EK140" s="74"/>
      <c r="EL140" s="74"/>
      <c r="EM140" s="74"/>
      <c r="EN140" s="74"/>
      <c r="EO140" s="74"/>
      <c r="EP140" s="74"/>
      <c r="EQ140" s="74"/>
      <c r="ER140" s="74"/>
      <c r="ES140" s="74"/>
      <c r="ET140" s="74"/>
      <c r="EU140" s="74"/>
      <c r="EV140" s="74"/>
      <c r="EW140" s="74"/>
      <c r="EX140" s="74"/>
      <c r="EY140" s="74"/>
      <c r="EZ140" s="74"/>
      <c r="FA140" s="74"/>
      <c r="FB140" s="74"/>
      <c r="FC140" s="74"/>
      <c r="FD140" s="74"/>
      <c r="FE140" s="74"/>
      <c r="FF140" s="74"/>
      <c r="FG140" s="74"/>
      <c r="FH140" s="74"/>
      <c r="FI140" s="74"/>
      <c r="FJ140" s="74"/>
      <c r="FK140" s="74"/>
      <c r="FL140" s="74"/>
      <c r="FM140" s="74"/>
      <c r="FN140" s="74"/>
      <c r="FO140" s="74"/>
      <c r="FP140" s="74"/>
      <c r="FQ140" s="74"/>
      <c r="FR140" s="74"/>
      <c r="FS140" s="74"/>
      <c r="FT140" s="74"/>
      <c r="FU140" s="74"/>
      <c r="FV140" s="74"/>
      <c r="FW140" s="74"/>
      <c r="FX140" s="74"/>
      <c r="FY140" s="74"/>
      <c r="FZ140" s="74"/>
      <c r="GA140" s="74"/>
      <c r="GB140" s="74"/>
      <c r="GC140" s="74"/>
      <c r="GD140" s="74"/>
      <c r="GE140" s="74"/>
      <c r="GF140" s="74"/>
      <c r="GG140" s="74"/>
      <c r="GH140" s="74"/>
      <c r="GI140" s="74"/>
      <c r="GJ140" s="74"/>
      <c r="GK140" s="74"/>
      <c r="GL140" s="74"/>
      <c r="GM140" s="74"/>
      <c r="GN140" s="74"/>
      <c r="GO140" s="74"/>
      <c r="GP140" s="74"/>
      <c r="GQ140" s="74"/>
      <c r="GR140" s="74"/>
      <c r="GS140" s="74"/>
      <c r="GT140" s="74"/>
      <c r="GU140" s="74"/>
      <c r="GV140" s="74"/>
      <c r="GW140" s="74"/>
      <c r="GX140" s="74"/>
      <c r="GY140" s="74"/>
      <c r="GZ140" s="74"/>
      <c r="HA140" s="74"/>
      <c r="HB140" s="74"/>
      <c r="HC140" s="74"/>
    </row>
    <row r="141" spans="1:211" customFormat="1" ht="19.95" customHeight="1" x14ac:dyDescent="0.3">
      <c r="A141" s="36"/>
      <c r="B141" s="73"/>
      <c r="C141" s="218"/>
      <c r="D141" s="389"/>
      <c r="E141" s="679" t="s">
        <v>1853</v>
      </c>
      <c r="F141" s="679"/>
      <c r="G141" s="679"/>
      <c r="H141" s="93"/>
      <c r="I141" s="93"/>
      <c r="J141" s="93"/>
      <c r="K141" s="93"/>
      <c r="L141" s="93"/>
      <c r="M141" s="93"/>
      <c r="N141" s="93"/>
      <c r="O141" s="93"/>
      <c r="P141" s="93"/>
      <c r="Q141" s="93"/>
      <c r="R141" s="94"/>
      <c r="S141" s="36"/>
      <c r="T141" s="74"/>
      <c r="U141" s="74"/>
      <c r="V141" s="74"/>
      <c r="W141" s="74"/>
      <c r="X141" s="74"/>
      <c r="Y141" s="74"/>
      <c r="Z141" s="74"/>
      <c r="AA141" s="74"/>
      <c r="AB141" s="74"/>
      <c r="AC141" s="74"/>
      <c r="AD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c r="BG141" s="74"/>
      <c r="BH141" s="74"/>
      <c r="BI141" s="74"/>
      <c r="BJ141" s="74"/>
      <c r="BK141" s="74"/>
      <c r="BL141" s="74"/>
      <c r="BM141" s="74"/>
      <c r="BN141" s="74"/>
      <c r="BO141" s="74"/>
      <c r="BP141" s="74"/>
      <c r="BQ141" s="74"/>
      <c r="BR141" s="74"/>
      <c r="BS141" s="74"/>
      <c r="BT141" s="74"/>
      <c r="BU141" s="74"/>
      <c r="BV141" s="74"/>
      <c r="BW141" s="74"/>
      <c r="BX141" s="74"/>
      <c r="BY141" s="74"/>
      <c r="BZ141" s="74"/>
      <c r="CA141" s="74"/>
      <c r="CB141" s="74"/>
      <c r="CC141" s="74"/>
      <c r="CD141" s="74"/>
      <c r="CE141" s="74"/>
      <c r="CF141" s="74"/>
      <c r="CG141" s="74"/>
      <c r="CH141" s="74"/>
      <c r="CI141" s="74"/>
      <c r="CJ141" s="74"/>
      <c r="CK141" s="74"/>
      <c r="CL141" s="74"/>
      <c r="CM141" s="74"/>
      <c r="CN141" s="74"/>
      <c r="CO141" s="74"/>
      <c r="CP141" s="74"/>
      <c r="CQ141" s="74"/>
      <c r="CR141" s="74"/>
      <c r="CS141" s="74"/>
      <c r="CT141" s="74"/>
      <c r="CU141" s="74"/>
      <c r="CV141" s="74"/>
      <c r="CW141" s="74"/>
      <c r="CX141" s="74"/>
      <c r="CY141" s="74"/>
      <c r="CZ141" s="74"/>
      <c r="DA141" s="74"/>
      <c r="DB141" s="74"/>
      <c r="DC141" s="74"/>
      <c r="DD141" s="74"/>
      <c r="DE141" s="74"/>
      <c r="DF141" s="74"/>
      <c r="DG141" s="74"/>
      <c r="DH141" s="74"/>
      <c r="DI141" s="74"/>
      <c r="DJ141" s="74"/>
      <c r="DK141" s="74"/>
      <c r="DL141" s="74"/>
      <c r="DM141" s="74"/>
      <c r="DN141" s="74"/>
      <c r="DO141" s="74"/>
      <c r="DP141" s="74"/>
      <c r="DQ141" s="74"/>
      <c r="DR141" s="74"/>
      <c r="DS141" s="74"/>
      <c r="DT141" s="74"/>
      <c r="DU141" s="74"/>
      <c r="DV141" s="74"/>
      <c r="DW141" s="74"/>
      <c r="DX141" s="74"/>
      <c r="DY141" s="74"/>
      <c r="DZ141" s="74"/>
      <c r="EA141" s="74"/>
      <c r="EB141" s="74"/>
      <c r="EC141" s="74"/>
      <c r="ED141" s="74"/>
      <c r="EE141" s="74"/>
      <c r="EF141" s="74"/>
      <c r="EG141" s="74"/>
      <c r="EH141" s="74"/>
      <c r="EI141" s="74"/>
      <c r="EJ141" s="74"/>
      <c r="EK141" s="74"/>
      <c r="EL141" s="74"/>
      <c r="EM141" s="74"/>
      <c r="EN141" s="74"/>
      <c r="EO141" s="74"/>
      <c r="EP141" s="74"/>
      <c r="EQ141" s="74"/>
      <c r="ER141" s="74"/>
      <c r="ES141" s="74"/>
      <c r="ET141" s="74"/>
      <c r="EU141" s="74"/>
      <c r="EV141" s="74"/>
      <c r="EW141" s="74"/>
      <c r="EX141" s="74"/>
      <c r="EY141" s="74"/>
      <c r="EZ141" s="74"/>
      <c r="FA141" s="74"/>
      <c r="FB141" s="74"/>
      <c r="FC141" s="74"/>
      <c r="FD141" s="74"/>
      <c r="FE141" s="74"/>
      <c r="FF141" s="74"/>
      <c r="FG141" s="74"/>
      <c r="FH141" s="74"/>
      <c r="FI141" s="74"/>
      <c r="FJ141" s="74"/>
      <c r="FK141" s="74"/>
      <c r="FL141" s="74"/>
      <c r="FM141" s="74"/>
      <c r="FN141" s="74"/>
      <c r="FO141" s="74"/>
      <c r="FP141" s="74"/>
      <c r="FQ141" s="74"/>
      <c r="FR141" s="74"/>
      <c r="FS141" s="74"/>
      <c r="FT141" s="74"/>
      <c r="FU141" s="74"/>
      <c r="FV141" s="74"/>
      <c r="FW141" s="74"/>
      <c r="FX141" s="74"/>
      <c r="FY141" s="74"/>
      <c r="FZ141" s="74"/>
      <c r="GA141" s="74"/>
      <c r="GB141" s="74"/>
      <c r="GC141" s="74"/>
      <c r="GD141" s="74"/>
      <c r="GE141" s="74"/>
      <c r="GF141" s="74"/>
      <c r="GG141" s="74"/>
      <c r="GH141" s="74"/>
      <c r="GI141" s="74"/>
      <c r="GJ141" s="74"/>
      <c r="GK141" s="74"/>
      <c r="GL141" s="74"/>
      <c r="GM141" s="74"/>
      <c r="GN141" s="74"/>
      <c r="GO141" s="74"/>
      <c r="GP141" s="74"/>
      <c r="GQ141" s="74"/>
      <c r="GR141" s="74"/>
      <c r="GS141" s="74"/>
      <c r="GT141" s="74"/>
      <c r="GU141" s="74"/>
      <c r="GV141" s="74"/>
      <c r="GW141" s="74"/>
      <c r="GX141" s="74"/>
      <c r="GY141" s="74"/>
      <c r="GZ141" s="74"/>
      <c r="HA141" s="74"/>
      <c r="HB141" s="74"/>
      <c r="HC141" s="74"/>
    </row>
    <row r="142" spans="1:211" customFormat="1" ht="19.95" customHeight="1" x14ac:dyDescent="0.3">
      <c r="A142" s="36"/>
      <c r="B142" s="73"/>
      <c r="C142" s="218"/>
      <c r="D142" s="389"/>
      <c r="E142" s="679" t="s">
        <v>1854</v>
      </c>
      <c r="F142" s="679"/>
      <c r="G142" s="679"/>
      <c r="H142" s="679"/>
      <c r="I142" s="679"/>
      <c r="J142" s="679"/>
      <c r="K142" s="93"/>
      <c r="L142" s="93"/>
      <c r="M142" s="93"/>
      <c r="N142" s="93"/>
      <c r="O142" s="93"/>
      <c r="P142" s="93"/>
      <c r="Q142" s="93"/>
      <c r="R142" s="94"/>
      <c r="S142" s="36"/>
      <c r="T142" s="74"/>
      <c r="U142" s="74"/>
      <c r="V142" s="74"/>
      <c r="W142" s="74"/>
      <c r="X142" s="74"/>
      <c r="Y142" s="74"/>
      <c r="Z142" s="74"/>
      <c r="AA142" s="74"/>
      <c r="AB142" s="74"/>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c r="AZ142" s="74"/>
      <c r="BA142" s="74"/>
      <c r="BB142" s="74"/>
      <c r="BC142" s="74"/>
      <c r="BD142" s="74"/>
      <c r="BE142" s="74"/>
      <c r="BF142" s="74"/>
      <c r="BG142" s="74"/>
      <c r="BH142" s="74"/>
      <c r="BI142" s="74"/>
      <c r="BJ142" s="74"/>
      <c r="BK142" s="74"/>
      <c r="BL142" s="74"/>
      <c r="BM142" s="74"/>
      <c r="BN142" s="74"/>
      <c r="BO142" s="74"/>
      <c r="BP142" s="74"/>
      <c r="BQ142" s="74"/>
      <c r="BR142" s="74"/>
      <c r="BS142" s="74"/>
      <c r="BT142" s="74"/>
      <c r="BU142" s="74"/>
      <c r="BV142" s="74"/>
      <c r="BW142" s="74"/>
      <c r="BX142" s="74"/>
      <c r="BY142" s="74"/>
      <c r="BZ142" s="74"/>
      <c r="CA142" s="74"/>
      <c r="CB142" s="74"/>
      <c r="CC142" s="74"/>
      <c r="CD142" s="74"/>
      <c r="CE142" s="74"/>
      <c r="CF142" s="74"/>
      <c r="CG142" s="74"/>
      <c r="CH142" s="74"/>
      <c r="CI142" s="74"/>
      <c r="CJ142" s="74"/>
      <c r="CK142" s="74"/>
      <c r="CL142" s="74"/>
      <c r="CM142" s="74"/>
      <c r="CN142" s="74"/>
      <c r="CO142" s="74"/>
      <c r="CP142" s="74"/>
      <c r="CQ142" s="74"/>
      <c r="CR142" s="74"/>
      <c r="CS142" s="74"/>
      <c r="CT142" s="74"/>
      <c r="CU142" s="74"/>
      <c r="CV142" s="74"/>
      <c r="CW142" s="74"/>
      <c r="CX142" s="74"/>
      <c r="CY142" s="74"/>
      <c r="CZ142" s="74"/>
      <c r="DA142" s="74"/>
      <c r="DB142" s="74"/>
      <c r="DC142" s="74"/>
      <c r="DD142" s="74"/>
      <c r="DE142" s="74"/>
      <c r="DF142" s="74"/>
      <c r="DG142" s="74"/>
      <c r="DH142" s="74"/>
      <c r="DI142" s="74"/>
      <c r="DJ142" s="74"/>
      <c r="DK142" s="74"/>
      <c r="DL142" s="74"/>
      <c r="DM142" s="74"/>
      <c r="DN142" s="74"/>
      <c r="DO142" s="74"/>
      <c r="DP142" s="74"/>
      <c r="DQ142" s="74"/>
      <c r="DR142" s="74"/>
      <c r="DS142" s="74"/>
      <c r="DT142" s="74"/>
      <c r="DU142" s="74"/>
      <c r="DV142" s="74"/>
      <c r="DW142" s="74"/>
      <c r="DX142" s="74"/>
      <c r="DY142" s="74"/>
      <c r="DZ142" s="74"/>
      <c r="EA142" s="74"/>
      <c r="EB142" s="74"/>
      <c r="EC142" s="74"/>
      <c r="ED142" s="74"/>
      <c r="EE142" s="74"/>
      <c r="EF142" s="74"/>
      <c r="EG142" s="74"/>
      <c r="EH142" s="74"/>
      <c r="EI142" s="74"/>
      <c r="EJ142" s="74"/>
      <c r="EK142" s="74"/>
      <c r="EL142" s="74"/>
      <c r="EM142" s="74"/>
      <c r="EN142" s="74"/>
      <c r="EO142" s="74"/>
      <c r="EP142" s="74"/>
      <c r="EQ142" s="74"/>
      <c r="ER142" s="74"/>
      <c r="ES142" s="74"/>
      <c r="ET142" s="74"/>
      <c r="EU142" s="74"/>
      <c r="EV142" s="74"/>
      <c r="EW142" s="74"/>
      <c r="EX142" s="74"/>
      <c r="EY142" s="74"/>
      <c r="EZ142" s="74"/>
      <c r="FA142" s="74"/>
      <c r="FB142" s="74"/>
      <c r="FC142" s="74"/>
      <c r="FD142" s="74"/>
      <c r="FE142" s="74"/>
      <c r="FF142" s="74"/>
      <c r="FG142" s="74"/>
      <c r="FH142" s="74"/>
      <c r="FI142" s="74"/>
      <c r="FJ142" s="74"/>
      <c r="FK142" s="74"/>
      <c r="FL142" s="74"/>
      <c r="FM142" s="74"/>
      <c r="FN142" s="74"/>
      <c r="FO142" s="74"/>
      <c r="FP142" s="74"/>
      <c r="FQ142" s="74"/>
      <c r="FR142" s="74"/>
      <c r="FS142" s="74"/>
      <c r="FT142" s="74"/>
      <c r="FU142" s="74"/>
      <c r="FV142" s="74"/>
      <c r="FW142" s="74"/>
      <c r="FX142" s="74"/>
      <c r="FY142" s="74"/>
      <c r="FZ142" s="74"/>
      <c r="GA142" s="74"/>
      <c r="GB142" s="74"/>
      <c r="GC142" s="74"/>
      <c r="GD142" s="74"/>
      <c r="GE142" s="74"/>
      <c r="GF142" s="74"/>
      <c r="GG142" s="74"/>
      <c r="GH142" s="74"/>
      <c r="GI142" s="74"/>
      <c r="GJ142" s="74"/>
      <c r="GK142" s="74"/>
      <c r="GL142" s="74"/>
      <c r="GM142" s="74"/>
      <c r="GN142" s="74"/>
      <c r="GO142" s="74"/>
      <c r="GP142" s="74"/>
      <c r="GQ142" s="74"/>
      <c r="GR142" s="74"/>
      <c r="GS142" s="74"/>
      <c r="GT142" s="74"/>
      <c r="GU142" s="74"/>
      <c r="GV142" s="74"/>
      <c r="GW142" s="74"/>
      <c r="GX142" s="74"/>
      <c r="GY142" s="74"/>
      <c r="GZ142" s="74"/>
      <c r="HA142" s="74"/>
      <c r="HB142" s="74"/>
      <c r="HC142" s="74"/>
    </row>
    <row r="143" spans="1:211" customFormat="1" ht="19.95" customHeight="1" x14ac:dyDescent="0.3">
      <c r="A143" s="36"/>
      <c r="B143" s="73"/>
      <c r="C143" s="218"/>
      <c r="D143" s="389"/>
      <c r="E143" s="679" t="s">
        <v>1855</v>
      </c>
      <c r="F143" s="679"/>
      <c r="G143" s="679"/>
      <c r="H143" s="679"/>
      <c r="I143" s="679"/>
      <c r="J143" s="679"/>
      <c r="K143" s="74"/>
      <c r="L143" s="74"/>
      <c r="M143" s="222"/>
      <c r="N143" s="74"/>
      <c r="O143" s="74"/>
      <c r="P143" s="74"/>
      <c r="Q143" s="74"/>
      <c r="R143" s="75"/>
      <c r="S143" s="36"/>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c r="BI143" s="74"/>
      <c r="BJ143" s="74"/>
      <c r="BK143" s="74"/>
      <c r="BL143" s="74"/>
      <c r="BM143" s="74"/>
      <c r="BN143" s="74"/>
      <c r="BO143" s="74"/>
      <c r="BP143" s="74"/>
      <c r="BQ143" s="74"/>
      <c r="BR143" s="74"/>
      <c r="BS143" s="74"/>
      <c r="BT143" s="74"/>
      <c r="BU143" s="74"/>
      <c r="BV143" s="74"/>
      <c r="BW143" s="74"/>
      <c r="BX143" s="74"/>
      <c r="BY143" s="74"/>
      <c r="BZ143" s="74"/>
      <c r="CA143" s="74"/>
      <c r="CB143" s="74"/>
      <c r="CC143" s="74"/>
      <c r="CD143" s="74"/>
      <c r="CE143" s="74"/>
      <c r="CF143" s="74"/>
      <c r="CG143" s="74"/>
      <c r="CH143" s="74"/>
      <c r="CI143" s="74"/>
      <c r="CJ143" s="74"/>
      <c r="CK143" s="74"/>
      <c r="CL143" s="74"/>
      <c r="CM143" s="74"/>
      <c r="CN143" s="74"/>
      <c r="CO143" s="74"/>
      <c r="CP143" s="74"/>
      <c r="CQ143" s="74"/>
      <c r="CR143" s="74"/>
      <c r="CS143" s="74"/>
      <c r="CT143" s="74"/>
      <c r="CU143" s="74"/>
      <c r="CV143" s="74"/>
      <c r="CW143" s="74"/>
      <c r="CX143" s="74"/>
      <c r="CY143" s="74"/>
      <c r="CZ143" s="74"/>
      <c r="DA143" s="74"/>
      <c r="DB143" s="74"/>
      <c r="DC143" s="74"/>
      <c r="DD143" s="74"/>
      <c r="DE143" s="74"/>
      <c r="DF143" s="74"/>
      <c r="DG143" s="74"/>
      <c r="DH143" s="74"/>
      <c r="DI143" s="74"/>
      <c r="DJ143" s="74"/>
      <c r="DK143" s="74"/>
      <c r="DL143" s="74"/>
      <c r="DM143" s="74"/>
      <c r="DN143" s="74"/>
      <c r="DO143" s="74"/>
      <c r="DP143" s="74"/>
      <c r="DQ143" s="74"/>
      <c r="DR143" s="74"/>
      <c r="DS143" s="74"/>
      <c r="DT143" s="74"/>
      <c r="DU143" s="74"/>
      <c r="DV143" s="74"/>
      <c r="DW143" s="74"/>
      <c r="DX143" s="74"/>
      <c r="DY143" s="74"/>
      <c r="DZ143" s="74"/>
      <c r="EA143" s="74"/>
      <c r="EB143" s="74"/>
      <c r="EC143" s="74"/>
      <c r="ED143" s="74"/>
      <c r="EE143" s="74"/>
      <c r="EF143" s="74"/>
      <c r="EG143" s="74"/>
      <c r="EH143" s="74"/>
      <c r="EI143" s="74"/>
      <c r="EJ143" s="74"/>
      <c r="EK143" s="74"/>
      <c r="EL143" s="74"/>
      <c r="EM143" s="74"/>
      <c r="EN143" s="74"/>
      <c r="EO143" s="74"/>
      <c r="EP143" s="74"/>
      <c r="EQ143" s="74"/>
      <c r="ER143" s="74"/>
      <c r="ES143" s="74"/>
      <c r="ET143" s="74"/>
      <c r="EU143" s="74"/>
      <c r="EV143" s="74"/>
      <c r="EW143" s="74"/>
      <c r="EX143" s="74"/>
      <c r="EY143" s="74"/>
      <c r="EZ143" s="74"/>
      <c r="FA143" s="74"/>
      <c r="FB143" s="74"/>
      <c r="FC143" s="74"/>
      <c r="FD143" s="74"/>
      <c r="FE143" s="74"/>
      <c r="FF143" s="74"/>
      <c r="FG143" s="74"/>
      <c r="FH143" s="74"/>
      <c r="FI143" s="74"/>
      <c r="FJ143" s="74"/>
      <c r="FK143" s="74"/>
      <c r="FL143" s="74"/>
      <c r="FM143" s="74"/>
      <c r="FN143" s="74"/>
      <c r="FO143" s="74"/>
      <c r="FP143" s="74"/>
      <c r="FQ143" s="74"/>
      <c r="FR143" s="74"/>
      <c r="FS143" s="74"/>
      <c r="FT143" s="74"/>
      <c r="FU143" s="74"/>
      <c r="FV143" s="74"/>
      <c r="FW143" s="74"/>
      <c r="FX143" s="74"/>
      <c r="FY143" s="74"/>
      <c r="FZ143" s="74"/>
      <c r="GA143" s="74"/>
      <c r="GB143" s="74"/>
      <c r="GC143" s="74"/>
      <c r="GD143" s="74"/>
      <c r="GE143" s="74"/>
      <c r="GF143" s="74"/>
      <c r="GG143" s="74"/>
      <c r="GH143" s="74"/>
      <c r="GI143" s="74"/>
      <c r="GJ143" s="74"/>
      <c r="GK143" s="74"/>
      <c r="GL143" s="74"/>
      <c r="GM143" s="74"/>
      <c r="GN143" s="74"/>
      <c r="GO143" s="74"/>
      <c r="GP143" s="74"/>
      <c r="GQ143" s="74"/>
      <c r="GR143" s="74"/>
      <c r="GS143" s="74"/>
      <c r="GT143" s="74"/>
      <c r="GU143" s="74"/>
      <c r="GV143" s="74"/>
      <c r="GW143" s="74"/>
      <c r="GX143" s="74"/>
      <c r="GY143" s="74"/>
      <c r="GZ143" s="74"/>
      <c r="HA143" s="74"/>
      <c r="HB143" s="74"/>
      <c r="HC143" s="74"/>
    </row>
    <row r="144" spans="1:211" customFormat="1" ht="10.199999999999999" customHeight="1" x14ac:dyDescent="0.3">
      <c r="A144" s="36"/>
      <c r="B144" s="73"/>
      <c r="C144" s="218"/>
      <c r="D144" s="389"/>
      <c r="E144" s="74"/>
      <c r="F144" s="202"/>
      <c r="G144" s="74"/>
      <c r="H144" s="74"/>
      <c r="I144" s="74"/>
      <c r="J144" s="74"/>
      <c r="K144" s="74"/>
      <c r="L144" s="74"/>
      <c r="M144" s="222"/>
      <c r="N144" s="74"/>
      <c r="O144" s="74"/>
      <c r="P144" s="74"/>
      <c r="Q144" s="74"/>
      <c r="R144" s="75"/>
      <c r="S144" s="36"/>
      <c r="T144" s="74"/>
      <c r="U144" s="74"/>
      <c r="V144" s="74"/>
      <c r="W144" s="74"/>
      <c r="X144" s="74"/>
      <c r="Y144" s="74"/>
      <c r="Z144" s="74"/>
      <c r="AA144" s="74"/>
      <c r="AB144" s="7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c r="BG144" s="74"/>
      <c r="BH144" s="74"/>
      <c r="BI144" s="74"/>
      <c r="BJ144" s="74"/>
      <c r="BK144" s="74"/>
      <c r="BL144" s="74"/>
      <c r="BM144" s="74"/>
      <c r="BN144" s="74"/>
      <c r="BO144" s="74"/>
      <c r="BP144" s="74"/>
      <c r="BQ144" s="74"/>
      <c r="BR144" s="74"/>
      <c r="BS144" s="74"/>
      <c r="BT144" s="74"/>
      <c r="BU144" s="74"/>
      <c r="BV144" s="74"/>
      <c r="BW144" s="74"/>
      <c r="BX144" s="74"/>
      <c r="BY144" s="74"/>
      <c r="BZ144" s="74"/>
      <c r="CA144" s="74"/>
      <c r="CB144" s="74"/>
      <c r="CC144" s="74"/>
      <c r="CD144" s="74"/>
      <c r="CE144" s="74"/>
      <c r="CF144" s="74"/>
      <c r="CG144" s="74"/>
      <c r="CH144" s="74"/>
      <c r="CI144" s="74"/>
      <c r="CJ144" s="74"/>
      <c r="CK144" s="74"/>
      <c r="CL144" s="74"/>
      <c r="CM144" s="74"/>
      <c r="CN144" s="74"/>
      <c r="CO144" s="74"/>
      <c r="CP144" s="74"/>
      <c r="CQ144" s="74"/>
      <c r="CR144" s="74"/>
      <c r="CS144" s="74"/>
      <c r="CT144" s="74"/>
      <c r="CU144" s="74"/>
      <c r="CV144" s="74"/>
      <c r="CW144" s="74"/>
      <c r="CX144" s="74"/>
      <c r="CY144" s="74"/>
      <c r="CZ144" s="74"/>
      <c r="DA144" s="74"/>
      <c r="DB144" s="74"/>
      <c r="DC144" s="74"/>
      <c r="DD144" s="74"/>
      <c r="DE144" s="74"/>
      <c r="DF144" s="74"/>
      <c r="DG144" s="74"/>
      <c r="DH144" s="74"/>
      <c r="DI144" s="74"/>
      <c r="DJ144" s="74"/>
      <c r="DK144" s="74"/>
      <c r="DL144" s="74"/>
      <c r="DM144" s="74"/>
      <c r="DN144" s="74"/>
      <c r="DO144" s="74"/>
      <c r="DP144" s="74"/>
      <c r="DQ144" s="74"/>
      <c r="DR144" s="74"/>
      <c r="DS144" s="74"/>
      <c r="DT144" s="74"/>
      <c r="DU144" s="74"/>
      <c r="DV144" s="74"/>
      <c r="DW144" s="74"/>
      <c r="DX144" s="74"/>
      <c r="DY144" s="74"/>
      <c r="DZ144" s="74"/>
      <c r="EA144" s="74"/>
      <c r="EB144" s="74"/>
      <c r="EC144" s="74"/>
      <c r="ED144" s="74"/>
      <c r="EE144" s="74"/>
      <c r="EF144" s="74"/>
      <c r="EG144" s="74"/>
      <c r="EH144" s="74"/>
      <c r="EI144" s="74"/>
      <c r="EJ144" s="74"/>
      <c r="EK144" s="74"/>
      <c r="EL144" s="74"/>
      <c r="EM144" s="74"/>
      <c r="EN144" s="74"/>
      <c r="EO144" s="74"/>
      <c r="EP144" s="74"/>
      <c r="EQ144" s="74"/>
      <c r="ER144" s="74"/>
      <c r="ES144" s="74"/>
      <c r="ET144" s="74"/>
      <c r="EU144" s="74"/>
      <c r="EV144" s="74"/>
      <c r="EW144" s="74"/>
      <c r="EX144" s="74"/>
      <c r="EY144" s="74"/>
      <c r="EZ144" s="74"/>
      <c r="FA144" s="74"/>
      <c r="FB144" s="74"/>
      <c r="FC144" s="74"/>
      <c r="FD144" s="74"/>
      <c r="FE144" s="74"/>
      <c r="FF144" s="74"/>
      <c r="FG144" s="74"/>
      <c r="FH144" s="74"/>
      <c r="FI144" s="74"/>
      <c r="FJ144" s="74"/>
      <c r="FK144" s="74"/>
      <c r="FL144" s="74"/>
      <c r="FM144" s="74"/>
      <c r="FN144" s="74"/>
      <c r="FO144" s="74"/>
      <c r="FP144" s="74"/>
      <c r="FQ144" s="74"/>
      <c r="FR144" s="74"/>
      <c r="FS144" s="74"/>
      <c r="FT144" s="74"/>
      <c r="FU144" s="74"/>
      <c r="FV144" s="74"/>
      <c r="FW144" s="74"/>
      <c r="FX144" s="74"/>
      <c r="FY144" s="74"/>
      <c r="FZ144" s="74"/>
      <c r="GA144" s="74"/>
      <c r="GB144" s="74"/>
      <c r="GC144" s="74"/>
      <c r="GD144" s="74"/>
      <c r="GE144" s="74"/>
      <c r="GF144" s="74"/>
      <c r="GG144" s="74"/>
      <c r="GH144" s="74"/>
      <c r="GI144" s="74"/>
      <c r="GJ144" s="74"/>
      <c r="GK144" s="74"/>
      <c r="GL144" s="74"/>
      <c r="GM144" s="74"/>
      <c r="GN144" s="74"/>
      <c r="GO144" s="74"/>
      <c r="GP144" s="74"/>
      <c r="GQ144" s="74"/>
      <c r="GR144" s="74"/>
      <c r="GS144" s="74"/>
      <c r="GT144" s="74"/>
      <c r="GU144" s="74"/>
      <c r="GV144" s="74"/>
      <c r="GW144" s="74"/>
      <c r="GX144" s="74"/>
      <c r="GY144" s="74"/>
      <c r="GZ144" s="74"/>
      <c r="HA144" s="74"/>
      <c r="HB144" s="74"/>
      <c r="HC144" s="74"/>
    </row>
    <row r="145" spans="1:211" customFormat="1" ht="19.95" customHeight="1" x14ac:dyDescent="0.3">
      <c r="A145" s="36"/>
      <c r="B145" s="73"/>
      <c r="C145" s="218"/>
      <c r="D145" s="389"/>
      <c r="E145" s="458" t="s">
        <v>1856</v>
      </c>
      <c r="F145" s="202"/>
      <c r="G145" s="74"/>
      <c r="H145" s="74"/>
      <c r="I145" s="74"/>
      <c r="J145" s="74"/>
      <c r="K145" s="74"/>
      <c r="L145" s="74"/>
      <c r="M145" s="222"/>
      <c r="N145" s="74"/>
      <c r="O145" s="74"/>
      <c r="P145" s="74"/>
      <c r="Q145" s="74"/>
      <c r="R145" s="75"/>
      <c r="S145" s="36"/>
      <c r="T145" s="74"/>
      <c r="U145" s="74"/>
      <c r="V145" s="74"/>
      <c r="W145" s="74"/>
      <c r="X145" s="74"/>
      <c r="Y145" s="74"/>
      <c r="Z145" s="74"/>
      <c r="AA145" s="74"/>
      <c r="AB145" s="7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c r="BY145" s="74"/>
      <c r="BZ145" s="74"/>
      <c r="CA145" s="74"/>
      <c r="CB145" s="74"/>
      <c r="CC145" s="74"/>
      <c r="CD145" s="74"/>
      <c r="CE145" s="74"/>
      <c r="CF145" s="74"/>
      <c r="CG145" s="74"/>
      <c r="CH145" s="74"/>
      <c r="CI145" s="74"/>
      <c r="CJ145" s="74"/>
      <c r="CK145" s="74"/>
      <c r="CL145" s="74"/>
      <c r="CM145" s="74"/>
      <c r="CN145" s="74"/>
      <c r="CO145" s="74"/>
      <c r="CP145" s="74"/>
      <c r="CQ145" s="74"/>
      <c r="CR145" s="74"/>
      <c r="CS145" s="74"/>
      <c r="CT145" s="74"/>
      <c r="CU145" s="74"/>
      <c r="CV145" s="74"/>
      <c r="CW145" s="74"/>
      <c r="CX145" s="74"/>
      <c r="CY145" s="74"/>
      <c r="CZ145" s="74"/>
      <c r="DA145" s="74"/>
      <c r="DB145" s="74"/>
      <c r="DC145" s="74"/>
      <c r="DD145" s="74"/>
      <c r="DE145" s="74"/>
      <c r="DF145" s="74"/>
      <c r="DG145" s="74"/>
      <c r="DH145" s="74"/>
      <c r="DI145" s="74"/>
      <c r="DJ145" s="74"/>
      <c r="DK145" s="74"/>
      <c r="DL145" s="74"/>
      <c r="DM145" s="74"/>
      <c r="DN145" s="74"/>
      <c r="DO145" s="74"/>
      <c r="DP145" s="74"/>
      <c r="DQ145" s="74"/>
      <c r="DR145" s="74"/>
      <c r="DS145" s="74"/>
      <c r="DT145" s="74"/>
      <c r="DU145" s="74"/>
      <c r="DV145" s="74"/>
      <c r="DW145" s="74"/>
      <c r="DX145" s="74"/>
      <c r="DY145" s="74"/>
      <c r="DZ145" s="74"/>
      <c r="EA145" s="74"/>
      <c r="EB145" s="74"/>
      <c r="EC145" s="74"/>
      <c r="ED145" s="74"/>
      <c r="EE145" s="74"/>
      <c r="EF145" s="74"/>
      <c r="EG145" s="74"/>
      <c r="EH145" s="74"/>
      <c r="EI145" s="74"/>
      <c r="EJ145" s="74"/>
      <c r="EK145" s="74"/>
      <c r="EL145" s="74"/>
      <c r="EM145" s="74"/>
      <c r="EN145" s="74"/>
      <c r="EO145" s="74"/>
      <c r="EP145" s="74"/>
      <c r="EQ145" s="74"/>
      <c r="ER145" s="74"/>
      <c r="ES145" s="74"/>
      <c r="ET145" s="74"/>
      <c r="EU145" s="74"/>
      <c r="EV145" s="74"/>
      <c r="EW145" s="74"/>
      <c r="EX145" s="74"/>
      <c r="EY145" s="74"/>
      <c r="EZ145" s="74"/>
      <c r="FA145" s="74"/>
      <c r="FB145" s="74"/>
      <c r="FC145" s="74"/>
      <c r="FD145" s="74"/>
      <c r="FE145" s="74"/>
      <c r="FF145" s="74"/>
      <c r="FG145" s="74"/>
      <c r="FH145" s="74"/>
      <c r="FI145" s="74"/>
      <c r="FJ145" s="74"/>
      <c r="FK145" s="74"/>
      <c r="FL145" s="74"/>
      <c r="FM145" s="74"/>
      <c r="FN145" s="74"/>
      <c r="FO145" s="74"/>
      <c r="FP145" s="74"/>
      <c r="FQ145" s="74"/>
      <c r="FR145" s="74"/>
      <c r="FS145" s="74"/>
      <c r="FT145" s="74"/>
      <c r="FU145" s="74"/>
      <c r="FV145" s="74"/>
      <c r="FW145" s="74"/>
      <c r="FX145" s="74"/>
      <c r="FY145" s="74"/>
      <c r="FZ145" s="74"/>
      <c r="GA145" s="74"/>
      <c r="GB145" s="74"/>
      <c r="GC145" s="74"/>
      <c r="GD145" s="74"/>
      <c r="GE145" s="74"/>
      <c r="GF145" s="74"/>
      <c r="GG145" s="74"/>
      <c r="GH145" s="74"/>
      <c r="GI145" s="74"/>
      <c r="GJ145" s="74"/>
      <c r="GK145" s="74"/>
      <c r="GL145" s="74"/>
      <c r="GM145" s="74"/>
      <c r="GN145" s="74"/>
      <c r="GO145" s="74"/>
      <c r="GP145" s="74"/>
      <c r="GQ145" s="74"/>
      <c r="GR145" s="74"/>
      <c r="GS145" s="74"/>
      <c r="GT145" s="74"/>
      <c r="GU145" s="74"/>
      <c r="GV145" s="74"/>
      <c r="GW145" s="74"/>
      <c r="GX145" s="74"/>
      <c r="GY145" s="74"/>
      <c r="GZ145" s="74"/>
      <c r="HA145" s="74"/>
      <c r="HB145" s="74"/>
      <c r="HC145" s="74"/>
    </row>
    <row r="146" spans="1:211" customFormat="1" ht="19.95" customHeight="1" x14ac:dyDescent="0.3">
      <c r="A146" s="36"/>
      <c r="B146" s="73"/>
      <c r="C146" s="218"/>
      <c r="D146" s="389"/>
      <c r="E146" s="679" t="s">
        <v>1857</v>
      </c>
      <c r="F146" s="679"/>
      <c r="G146" s="679"/>
      <c r="H146" s="679"/>
      <c r="I146" s="679"/>
      <c r="J146" s="679"/>
      <c r="K146" s="679"/>
      <c r="L146" s="679"/>
      <c r="M146" s="679"/>
      <c r="N146" s="679"/>
      <c r="O146" s="679"/>
      <c r="P146" s="679"/>
      <c r="Q146" s="679"/>
      <c r="R146" s="823"/>
      <c r="S146" s="36"/>
      <c r="T146" s="74"/>
      <c r="U146" s="74"/>
      <c r="V146" s="74"/>
      <c r="W146" s="74"/>
      <c r="X146" s="74"/>
      <c r="Y146" s="74"/>
      <c r="Z146" s="74"/>
      <c r="AA146" s="74"/>
      <c r="AB146" s="74"/>
      <c r="AC146" s="74"/>
      <c r="AD146" s="74"/>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74"/>
      <c r="BC146" s="74"/>
      <c r="BD146" s="74"/>
      <c r="BE146" s="74"/>
      <c r="BF146" s="74"/>
      <c r="BG146" s="74"/>
      <c r="BH146" s="74"/>
      <c r="BI146" s="74"/>
      <c r="BJ146" s="74"/>
      <c r="BK146" s="74"/>
      <c r="BL146" s="74"/>
      <c r="BM146" s="74"/>
      <c r="BN146" s="74"/>
      <c r="BO146" s="74"/>
      <c r="BP146" s="74"/>
      <c r="BQ146" s="74"/>
      <c r="BR146" s="74"/>
      <c r="BS146" s="74"/>
      <c r="BT146" s="74"/>
      <c r="BU146" s="74"/>
      <c r="BV146" s="74"/>
      <c r="BW146" s="74"/>
      <c r="BX146" s="74"/>
      <c r="BY146" s="74"/>
      <c r="BZ146" s="74"/>
      <c r="CA146" s="74"/>
      <c r="CB146" s="74"/>
      <c r="CC146" s="74"/>
      <c r="CD146" s="74"/>
      <c r="CE146" s="74"/>
      <c r="CF146" s="74"/>
      <c r="CG146" s="74"/>
      <c r="CH146" s="74"/>
      <c r="CI146" s="74"/>
      <c r="CJ146" s="74"/>
      <c r="CK146" s="74"/>
      <c r="CL146" s="74"/>
      <c r="CM146" s="74"/>
      <c r="CN146" s="74"/>
      <c r="CO146" s="74"/>
      <c r="CP146" s="74"/>
      <c r="CQ146" s="74"/>
      <c r="CR146" s="74"/>
      <c r="CS146" s="74"/>
      <c r="CT146" s="74"/>
      <c r="CU146" s="74"/>
      <c r="CV146" s="74"/>
      <c r="CW146" s="74"/>
      <c r="CX146" s="74"/>
      <c r="CY146" s="74"/>
      <c r="CZ146" s="74"/>
      <c r="DA146" s="74"/>
      <c r="DB146" s="74"/>
      <c r="DC146" s="74"/>
      <c r="DD146" s="74"/>
      <c r="DE146" s="74"/>
      <c r="DF146" s="74"/>
      <c r="DG146" s="74"/>
      <c r="DH146" s="74"/>
      <c r="DI146" s="74"/>
      <c r="DJ146" s="74"/>
      <c r="DK146" s="74"/>
      <c r="DL146" s="74"/>
      <c r="DM146" s="74"/>
      <c r="DN146" s="74"/>
      <c r="DO146" s="74"/>
      <c r="DP146" s="74"/>
      <c r="DQ146" s="74"/>
      <c r="DR146" s="74"/>
      <c r="DS146" s="74"/>
      <c r="DT146" s="74"/>
      <c r="DU146" s="74"/>
      <c r="DV146" s="74"/>
      <c r="DW146" s="74"/>
      <c r="DX146" s="74"/>
      <c r="DY146" s="74"/>
      <c r="DZ146" s="74"/>
      <c r="EA146" s="74"/>
      <c r="EB146" s="74"/>
      <c r="EC146" s="74"/>
      <c r="ED146" s="74"/>
      <c r="EE146" s="74"/>
      <c r="EF146" s="74"/>
      <c r="EG146" s="74"/>
      <c r="EH146" s="74"/>
      <c r="EI146" s="74"/>
      <c r="EJ146" s="74"/>
      <c r="EK146" s="74"/>
      <c r="EL146" s="74"/>
      <c r="EM146" s="74"/>
      <c r="EN146" s="74"/>
      <c r="EO146" s="74"/>
      <c r="EP146" s="74"/>
      <c r="EQ146" s="74"/>
      <c r="ER146" s="74"/>
      <c r="ES146" s="74"/>
      <c r="ET146" s="74"/>
      <c r="EU146" s="74"/>
      <c r="EV146" s="74"/>
      <c r="EW146" s="74"/>
      <c r="EX146" s="74"/>
      <c r="EY146" s="74"/>
      <c r="EZ146" s="74"/>
      <c r="FA146" s="74"/>
      <c r="FB146" s="74"/>
      <c r="FC146" s="74"/>
      <c r="FD146" s="74"/>
      <c r="FE146" s="74"/>
      <c r="FF146" s="74"/>
      <c r="FG146" s="74"/>
      <c r="FH146" s="74"/>
      <c r="FI146" s="74"/>
      <c r="FJ146" s="74"/>
      <c r="FK146" s="74"/>
      <c r="FL146" s="74"/>
      <c r="FM146" s="74"/>
      <c r="FN146" s="74"/>
      <c r="FO146" s="74"/>
      <c r="FP146" s="74"/>
      <c r="FQ146" s="74"/>
      <c r="FR146" s="74"/>
      <c r="FS146" s="74"/>
      <c r="FT146" s="74"/>
      <c r="FU146" s="74"/>
      <c r="FV146" s="74"/>
      <c r="FW146" s="74"/>
      <c r="FX146" s="74"/>
      <c r="FY146" s="74"/>
      <c r="FZ146" s="74"/>
      <c r="GA146" s="74"/>
      <c r="GB146" s="74"/>
      <c r="GC146" s="74"/>
      <c r="GD146" s="74"/>
      <c r="GE146" s="74"/>
      <c r="GF146" s="74"/>
      <c r="GG146" s="74"/>
      <c r="GH146" s="74"/>
      <c r="GI146" s="74"/>
      <c r="GJ146" s="74"/>
      <c r="GK146" s="74"/>
      <c r="GL146" s="74"/>
      <c r="GM146" s="74"/>
      <c r="GN146" s="74"/>
      <c r="GO146" s="74"/>
      <c r="GP146" s="74"/>
      <c r="GQ146" s="74"/>
      <c r="GR146" s="74"/>
      <c r="GS146" s="74"/>
      <c r="GT146" s="74"/>
      <c r="GU146" s="74"/>
      <c r="GV146" s="74"/>
      <c r="GW146" s="74"/>
      <c r="GX146" s="74"/>
      <c r="GY146" s="74"/>
      <c r="GZ146" s="74"/>
      <c r="HA146" s="74"/>
      <c r="HB146" s="74"/>
      <c r="HC146" s="74"/>
    </row>
    <row r="147" spans="1:211" customFormat="1" ht="19.95" customHeight="1" x14ac:dyDescent="0.3">
      <c r="A147" s="36"/>
      <c r="B147" s="73"/>
      <c r="C147" s="218"/>
      <c r="D147" s="389"/>
      <c r="E147" s="679" t="s">
        <v>1858</v>
      </c>
      <c r="F147" s="679"/>
      <c r="G147" s="679"/>
      <c r="H147" s="679"/>
      <c r="I147" s="679"/>
      <c r="J147" s="679"/>
      <c r="K147" s="679"/>
      <c r="L147" s="679"/>
      <c r="M147" s="679"/>
      <c r="N147" s="679"/>
      <c r="O147" s="679"/>
      <c r="P147" s="679"/>
      <c r="Q147" s="679"/>
      <c r="R147" s="823"/>
      <c r="S147" s="36"/>
      <c r="T147" s="74"/>
      <c r="U147" s="74"/>
      <c r="V147" s="74"/>
      <c r="W147" s="74"/>
      <c r="X147" s="74"/>
      <c r="Y147" s="74"/>
      <c r="Z147" s="74"/>
      <c r="AA147" s="74"/>
      <c r="AB147" s="74"/>
      <c r="AC147" s="74"/>
      <c r="AD147" s="74"/>
      <c r="AE147" s="74"/>
      <c r="AF147" s="74"/>
      <c r="AG147" s="74"/>
      <c r="AH147" s="74"/>
      <c r="AI147" s="74"/>
      <c r="AJ147" s="74"/>
      <c r="AK147" s="74"/>
      <c r="AL147" s="74"/>
      <c r="AM147" s="74"/>
      <c r="AN147" s="74"/>
      <c r="AO147" s="74"/>
      <c r="AP147" s="74"/>
      <c r="AQ147" s="74"/>
      <c r="AR147" s="74"/>
      <c r="AS147" s="74"/>
      <c r="AT147" s="74"/>
      <c r="AU147" s="74"/>
      <c r="AV147" s="74"/>
      <c r="AW147" s="74"/>
      <c r="AX147" s="74"/>
      <c r="AY147" s="74"/>
      <c r="AZ147" s="74"/>
      <c r="BA147" s="74"/>
      <c r="BB147" s="74"/>
      <c r="BC147" s="74"/>
      <c r="BD147" s="74"/>
      <c r="BE147" s="74"/>
      <c r="BF147" s="74"/>
      <c r="BG147" s="74"/>
      <c r="BH147" s="74"/>
      <c r="BI147" s="74"/>
      <c r="BJ147" s="74"/>
      <c r="BK147" s="74"/>
      <c r="BL147" s="74"/>
      <c r="BM147" s="74"/>
      <c r="BN147" s="74"/>
      <c r="BO147" s="74"/>
      <c r="BP147" s="74"/>
      <c r="BQ147" s="74"/>
      <c r="BR147" s="74"/>
      <c r="BS147" s="74"/>
      <c r="BT147" s="74"/>
      <c r="BU147" s="74"/>
      <c r="BV147" s="74"/>
      <c r="BW147" s="74"/>
      <c r="BX147" s="74"/>
      <c r="BY147" s="74"/>
      <c r="BZ147" s="74"/>
      <c r="CA147" s="74"/>
      <c r="CB147" s="74"/>
      <c r="CC147" s="74"/>
      <c r="CD147" s="74"/>
      <c r="CE147" s="74"/>
      <c r="CF147" s="74"/>
      <c r="CG147" s="74"/>
      <c r="CH147" s="74"/>
      <c r="CI147" s="74"/>
      <c r="CJ147" s="74"/>
      <c r="CK147" s="74"/>
      <c r="CL147" s="74"/>
      <c r="CM147" s="74"/>
      <c r="CN147" s="74"/>
      <c r="CO147" s="74"/>
      <c r="CP147" s="74"/>
      <c r="CQ147" s="74"/>
      <c r="CR147" s="74"/>
      <c r="CS147" s="74"/>
      <c r="CT147" s="74"/>
      <c r="CU147" s="74"/>
      <c r="CV147" s="74"/>
      <c r="CW147" s="74"/>
      <c r="CX147" s="74"/>
      <c r="CY147" s="74"/>
      <c r="CZ147" s="74"/>
      <c r="DA147" s="74"/>
      <c r="DB147" s="74"/>
      <c r="DC147" s="74"/>
      <c r="DD147" s="74"/>
      <c r="DE147" s="74"/>
      <c r="DF147" s="74"/>
      <c r="DG147" s="74"/>
      <c r="DH147" s="74"/>
      <c r="DI147" s="74"/>
      <c r="DJ147" s="74"/>
      <c r="DK147" s="74"/>
      <c r="DL147" s="74"/>
      <c r="DM147" s="74"/>
      <c r="DN147" s="74"/>
      <c r="DO147" s="74"/>
      <c r="DP147" s="74"/>
      <c r="DQ147" s="74"/>
      <c r="DR147" s="74"/>
      <c r="DS147" s="74"/>
      <c r="DT147" s="74"/>
      <c r="DU147" s="74"/>
      <c r="DV147" s="74"/>
      <c r="DW147" s="74"/>
      <c r="DX147" s="74"/>
      <c r="DY147" s="74"/>
      <c r="DZ147" s="74"/>
      <c r="EA147" s="74"/>
      <c r="EB147" s="74"/>
      <c r="EC147" s="74"/>
      <c r="ED147" s="74"/>
      <c r="EE147" s="74"/>
      <c r="EF147" s="74"/>
      <c r="EG147" s="74"/>
      <c r="EH147" s="74"/>
      <c r="EI147" s="74"/>
      <c r="EJ147" s="74"/>
      <c r="EK147" s="74"/>
      <c r="EL147" s="74"/>
      <c r="EM147" s="74"/>
      <c r="EN147" s="74"/>
      <c r="EO147" s="74"/>
      <c r="EP147" s="74"/>
      <c r="EQ147" s="74"/>
      <c r="ER147" s="74"/>
      <c r="ES147" s="74"/>
      <c r="ET147" s="74"/>
      <c r="EU147" s="74"/>
      <c r="EV147" s="74"/>
      <c r="EW147" s="74"/>
      <c r="EX147" s="74"/>
      <c r="EY147" s="74"/>
      <c r="EZ147" s="74"/>
      <c r="FA147" s="74"/>
      <c r="FB147" s="74"/>
      <c r="FC147" s="74"/>
      <c r="FD147" s="74"/>
      <c r="FE147" s="74"/>
      <c r="FF147" s="74"/>
      <c r="FG147" s="74"/>
      <c r="FH147" s="74"/>
      <c r="FI147" s="74"/>
      <c r="FJ147" s="74"/>
      <c r="FK147" s="74"/>
      <c r="FL147" s="74"/>
      <c r="FM147" s="74"/>
      <c r="FN147" s="74"/>
      <c r="FO147" s="74"/>
      <c r="FP147" s="74"/>
      <c r="FQ147" s="74"/>
      <c r="FR147" s="74"/>
      <c r="FS147" s="74"/>
      <c r="FT147" s="74"/>
      <c r="FU147" s="74"/>
      <c r="FV147" s="74"/>
      <c r="FW147" s="74"/>
      <c r="FX147" s="74"/>
      <c r="FY147" s="74"/>
      <c r="FZ147" s="74"/>
      <c r="GA147" s="74"/>
      <c r="GB147" s="74"/>
      <c r="GC147" s="74"/>
      <c r="GD147" s="74"/>
      <c r="GE147" s="74"/>
      <c r="GF147" s="74"/>
      <c r="GG147" s="74"/>
      <c r="GH147" s="74"/>
      <c r="GI147" s="74"/>
      <c r="GJ147" s="74"/>
      <c r="GK147" s="74"/>
      <c r="GL147" s="74"/>
      <c r="GM147" s="74"/>
      <c r="GN147" s="74"/>
      <c r="GO147" s="74"/>
      <c r="GP147" s="74"/>
      <c r="GQ147" s="74"/>
      <c r="GR147" s="74"/>
      <c r="GS147" s="74"/>
      <c r="GT147" s="74"/>
      <c r="GU147" s="74"/>
      <c r="GV147" s="74"/>
      <c r="GW147" s="74"/>
      <c r="GX147" s="74"/>
      <c r="GY147" s="74"/>
      <c r="GZ147" s="74"/>
      <c r="HA147" s="74"/>
      <c r="HB147" s="74"/>
      <c r="HC147" s="74"/>
    </row>
    <row r="148" spans="1:211" customFormat="1" ht="19.95" customHeight="1" x14ac:dyDescent="0.3">
      <c r="A148" s="36"/>
      <c r="B148" s="73"/>
      <c r="C148" s="218"/>
      <c r="D148" s="389"/>
      <c r="E148" s="679" t="s">
        <v>1859</v>
      </c>
      <c r="F148" s="679"/>
      <c r="G148" s="679"/>
      <c r="H148" s="679"/>
      <c r="I148" s="679"/>
      <c r="J148" s="679"/>
      <c r="K148" s="679"/>
      <c r="L148" s="679"/>
      <c r="M148" s="679"/>
      <c r="N148" s="679"/>
      <c r="O148" s="679"/>
      <c r="P148" s="679"/>
      <c r="Q148" s="679"/>
      <c r="R148" s="823"/>
      <c r="S148" s="36"/>
      <c r="T148" s="74"/>
      <c r="U148" s="74"/>
      <c r="V148" s="74"/>
      <c r="W148" s="74"/>
      <c r="X148" s="74"/>
      <c r="Y148" s="74"/>
      <c r="Z148" s="74"/>
      <c r="AA148" s="74"/>
      <c r="AB148" s="74"/>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c r="BI148" s="74"/>
      <c r="BJ148" s="74"/>
      <c r="BK148" s="74"/>
      <c r="BL148" s="74"/>
      <c r="BM148" s="74"/>
      <c r="BN148" s="74"/>
      <c r="BO148" s="74"/>
      <c r="BP148" s="74"/>
      <c r="BQ148" s="74"/>
      <c r="BR148" s="74"/>
      <c r="BS148" s="74"/>
      <c r="BT148" s="74"/>
      <c r="BU148" s="74"/>
      <c r="BV148" s="74"/>
      <c r="BW148" s="74"/>
      <c r="BX148" s="74"/>
      <c r="BY148" s="74"/>
      <c r="BZ148" s="74"/>
      <c r="CA148" s="74"/>
      <c r="CB148" s="74"/>
      <c r="CC148" s="74"/>
      <c r="CD148" s="74"/>
      <c r="CE148" s="74"/>
      <c r="CF148" s="74"/>
      <c r="CG148" s="74"/>
      <c r="CH148" s="74"/>
      <c r="CI148" s="74"/>
      <c r="CJ148" s="74"/>
      <c r="CK148" s="74"/>
      <c r="CL148" s="74"/>
      <c r="CM148" s="74"/>
      <c r="CN148" s="74"/>
      <c r="CO148" s="74"/>
      <c r="CP148" s="74"/>
      <c r="CQ148" s="74"/>
      <c r="CR148" s="74"/>
      <c r="CS148" s="74"/>
      <c r="CT148" s="74"/>
      <c r="CU148" s="74"/>
      <c r="CV148" s="74"/>
      <c r="CW148" s="74"/>
      <c r="CX148" s="74"/>
      <c r="CY148" s="74"/>
      <c r="CZ148" s="74"/>
      <c r="DA148" s="74"/>
      <c r="DB148" s="74"/>
      <c r="DC148" s="74"/>
      <c r="DD148" s="74"/>
      <c r="DE148" s="74"/>
      <c r="DF148" s="74"/>
      <c r="DG148" s="74"/>
      <c r="DH148" s="74"/>
      <c r="DI148" s="74"/>
      <c r="DJ148" s="74"/>
      <c r="DK148" s="74"/>
      <c r="DL148" s="74"/>
      <c r="DM148" s="74"/>
      <c r="DN148" s="74"/>
      <c r="DO148" s="74"/>
      <c r="DP148" s="74"/>
      <c r="DQ148" s="74"/>
      <c r="DR148" s="74"/>
      <c r="DS148" s="74"/>
      <c r="DT148" s="74"/>
      <c r="DU148" s="74"/>
      <c r="DV148" s="74"/>
      <c r="DW148" s="74"/>
      <c r="DX148" s="74"/>
      <c r="DY148" s="74"/>
      <c r="DZ148" s="74"/>
      <c r="EA148" s="74"/>
      <c r="EB148" s="74"/>
      <c r="EC148" s="74"/>
      <c r="ED148" s="74"/>
      <c r="EE148" s="74"/>
      <c r="EF148" s="74"/>
      <c r="EG148" s="74"/>
      <c r="EH148" s="74"/>
      <c r="EI148" s="74"/>
      <c r="EJ148" s="74"/>
      <c r="EK148" s="74"/>
      <c r="EL148" s="74"/>
      <c r="EM148" s="74"/>
      <c r="EN148" s="74"/>
      <c r="EO148" s="74"/>
      <c r="EP148" s="74"/>
      <c r="EQ148" s="74"/>
      <c r="ER148" s="74"/>
      <c r="ES148" s="74"/>
      <c r="ET148" s="74"/>
      <c r="EU148" s="74"/>
      <c r="EV148" s="74"/>
      <c r="EW148" s="74"/>
      <c r="EX148" s="74"/>
      <c r="EY148" s="74"/>
      <c r="EZ148" s="74"/>
      <c r="FA148" s="74"/>
      <c r="FB148" s="74"/>
      <c r="FC148" s="74"/>
      <c r="FD148" s="74"/>
      <c r="FE148" s="74"/>
      <c r="FF148" s="74"/>
      <c r="FG148" s="74"/>
      <c r="FH148" s="74"/>
      <c r="FI148" s="74"/>
      <c r="FJ148" s="74"/>
      <c r="FK148" s="74"/>
      <c r="FL148" s="74"/>
      <c r="FM148" s="74"/>
      <c r="FN148" s="74"/>
      <c r="FO148" s="74"/>
      <c r="FP148" s="74"/>
      <c r="FQ148" s="74"/>
      <c r="FR148" s="74"/>
      <c r="FS148" s="74"/>
      <c r="FT148" s="74"/>
      <c r="FU148" s="74"/>
      <c r="FV148" s="74"/>
      <c r="FW148" s="74"/>
      <c r="FX148" s="74"/>
      <c r="FY148" s="74"/>
      <c r="FZ148" s="74"/>
      <c r="GA148" s="74"/>
      <c r="GB148" s="74"/>
      <c r="GC148" s="74"/>
      <c r="GD148" s="74"/>
      <c r="GE148" s="74"/>
      <c r="GF148" s="74"/>
      <c r="GG148" s="74"/>
      <c r="GH148" s="74"/>
      <c r="GI148" s="74"/>
      <c r="GJ148" s="74"/>
      <c r="GK148" s="74"/>
      <c r="GL148" s="74"/>
      <c r="GM148" s="74"/>
      <c r="GN148" s="74"/>
      <c r="GO148" s="74"/>
      <c r="GP148" s="74"/>
      <c r="GQ148" s="74"/>
      <c r="GR148" s="74"/>
      <c r="GS148" s="74"/>
      <c r="GT148" s="74"/>
      <c r="GU148" s="74"/>
      <c r="GV148" s="74"/>
      <c r="GW148" s="74"/>
      <c r="GX148" s="74"/>
      <c r="GY148" s="74"/>
      <c r="GZ148" s="74"/>
      <c r="HA148" s="74"/>
      <c r="HB148" s="74"/>
      <c r="HC148" s="74"/>
    </row>
    <row r="149" spans="1:211" customFormat="1" ht="19.95" customHeight="1" x14ac:dyDescent="0.3">
      <c r="A149" s="36"/>
      <c r="B149" s="73"/>
      <c r="C149" s="218"/>
      <c r="D149" s="389"/>
      <c r="E149" s="679" t="s">
        <v>1860</v>
      </c>
      <c r="F149" s="679"/>
      <c r="G149" s="679"/>
      <c r="H149" s="679"/>
      <c r="I149" s="679"/>
      <c r="J149" s="679"/>
      <c r="K149" s="679"/>
      <c r="L149" s="679"/>
      <c r="M149" s="679"/>
      <c r="N149" s="679"/>
      <c r="O149" s="679"/>
      <c r="P149" s="679"/>
      <c r="Q149" s="679"/>
      <c r="R149" s="823"/>
      <c r="S149" s="36"/>
      <c r="T149" s="74"/>
      <c r="U149" s="74"/>
      <c r="V149" s="74"/>
      <c r="W149" s="74"/>
      <c r="X149" s="74"/>
      <c r="Y149" s="74"/>
      <c r="Z149" s="74"/>
      <c r="AA149" s="74"/>
      <c r="AB149" s="74"/>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c r="BG149" s="74"/>
      <c r="BH149" s="74"/>
      <c r="BI149" s="74"/>
      <c r="BJ149" s="74"/>
      <c r="BK149" s="74"/>
      <c r="BL149" s="74"/>
      <c r="BM149" s="74"/>
      <c r="BN149" s="74"/>
      <c r="BO149" s="74"/>
      <c r="BP149" s="74"/>
      <c r="BQ149" s="74"/>
      <c r="BR149" s="74"/>
      <c r="BS149" s="74"/>
      <c r="BT149" s="74"/>
      <c r="BU149" s="74"/>
      <c r="BV149" s="74"/>
      <c r="BW149" s="74"/>
      <c r="BX149" s="74"/>
      <c r="BY149" s="74"/>
      <c r="BZ149" s="74"/>
      <c r="CA149" s="74"/>
      <c r="CB149" s="74"/>
      <c r="CC149" s="74"/>
      <c r="CD149" s="74"/>
      <c r="CE149" s="74"/>
      <c r="CF149" s="74"/>
      <c r="CG149" s="74"/>
      <c r="CH149" s="74"/>
      <c r="CI149" s="74"/>
      <c r="CJ149" s="74"/>
      <c r="CK149" s="74"/>
      <c r="CL149" s="74"/>
      <c r="CM149" s="74"/>
      <c r="CN149" s="74"/>
      <c r="CO149" s="74"/>
      <c r="CP149" s="74"/>
      <c r="CQ149" s="74"/>
      <c r="CR149" s="74"/>
      <c r="CS149" s="74"/>
      <c r="CT149" s="74"/>
      <c r="CU149" s="74"/>
      <c r="CV149" s="74"/>
      <c r="CW149" s="74"/>
      <c r="CX149" s="74"/>
      <c r="CY149" s="74"/>
      <c r="CZ149" s="74"/>
      <c r="DA149" s="74"/>
      <c r="DB149" s="74"/>
      <c r="DC149" s="74"/>
      <c r="DD149" s="74"/>
      <c r="DE149" s="74"/>
      <c r="DF149" s="74"/>
      <c r="DG149" s="74"/>
      <c r="DH149" s="74"/>
      <c r="DI149" s="74"/>
      <c r="DJ149" s="74"/>
      <c r="DK149" s="74"/>
      <c r="DL149" s="74"/>
      <c r="DM149" s="74"/>
      <c r="DN149" s="74"/>
      <c r="DO149" s="74"/>
      <c r="DP149" s="74"/>
      <c r="DQ149" s="74"/>
      <c r="DR149" s="74"/>
      <c r="DS149" s="74"/>
      <c r="DT149" s="74"/>
      <c r="DU149" s="74"/>
      <c r="DV149" s="74"/>
      <c r="DW149" s="74"/>
      <c r="DX149" s="74"/>
      <c r="DY149" s="74"/>
      <c r="DZ149" s="74"/>
      <c r="EA149" s="74"/>
      <c r="EB149" s="74"/>
      <c r="EC149" s="74"/>
      <c r="ED149" s="74"/>
      <c r="EE149" s="74"/>
      <c r="EF149" s="74"/>
      <c r="EG149" s="74"/>
      <c r="EH149" s="74"/>
      <c r="EI149" s="74"/>
      <c r="EJ149" s="74"/>
      <c r="EK149" s="74"/>
      <c r="EL149" s="74"/>
      <c r="EM149" s="74"/>
      <c r="EN149" s="74"/>
      <c r="EO149" s="74"/>
      <c r="EP149" s="74"/>
      <c r="EQ149" s="74"/>
      <c r="ER149" s="74"/>
      <c r="ES149" s="74"/>
      <c r="ET149" s="74"/>
      <c r="EU149" s="74"/>
      <c r="EV149" s="74"/>
      <c r="EW149" s="74"/>
      <c r="EX149" s="74"/>
      <c r="EY149" s="74"/>
      <c r="EZ149" s="74"/>
      <c r="FA149" s="74"/>
      <c r="FB149" s="74"/>
      <c r="FC149" s="74"/>
      <c r="FD149" s="74"/>
      <c r="FE149" s="74"/>
      <c r="FF149" s="74"/>
      <c r="FG149" s="74"/>
      <c r="FH149" s="74"/>
      <c r="FI149" s="74"/>
      <c r="FJ149" s="74"/>
      <c r="FK149" s="74"/>
      <c r="FL149" s="74"/>
      <c r="FM149" s="74"/>
      <c r="FN149" s="74"/>
      <c r="FO149" s="74"/>
      <c r="FP149" s="74"/>
      <c r="FQ149" s="74"/>
      <c r="FR149" s="74"/>
      <c r="FS149" s="74"/>
      <c r="FT149" s="74"/>
      <c r="FU149" s="74"/>
      <c r="FV149" s="74"/>
      <c r="FW149" s="74"/>
      <c r="FX149" s="74"/>
      <c r="FY149" s="74"/>
      <c r="FZ149" s="74"/>
      <c r="GA149" s="74"/>
      <c r="GB149" s="74"/>
      <c r="GC149" s="74"/>
      <c r="GD149" s="74"/>
      <c r="GE149" s="74"/>
      <c r="GF149" s="74"/>
      <c r="GG149" s="74"/>
      <c r="GH149" s="74"/>
      <c r="GI149" s="74"/>
      <c r="GJ149" s="74"/>
      <c r="GK149" s="74"/>
      <c r="GL149" s="74"/>
      <c r="GM149" s="74"/>
      <c r="GN149" s="74"/>
      <c r="GO149" s="74"/>
      <c r="GP149" s="74"/>
      <c r="GQ149" s="74"/>
      <c r="GR149" s="74"/>
      <c r="GS149" s="74"/>
      <c r="GT149" s="74"/>
      <c r="GU149" s="74"/>
      <c r="GV149" s="74"/>
      <c r="GW149" s="74"/>
      <c r="GX149" s="74"/>
      <c r="GY149" s="74"/>
      <c r="GZ149" s="74"/>
      <c r="HA149" s="74"/>
      <c r="HB149" s="74"/>
      <c r="HC149" s="74"/>
    </row>
    <row r="150" spans="1:211" customFormat="1" ht="10.199999999999999" customHeight="1" x14ac:dyDescent="0.3">
      <c r="A150" s="36"/>
      <c r="B150" s="73"/>
      <c r="C150" s="218"/>
      <c r="D150" s="389"/>
      <c r="E150" s="74"/>
      <c r="F150" s="202"/>
      <c r="G150" s="74"/>
      <c r="H150" s="74"/>
      <c r="I150" s="74"/>
      <c r="J150" s="74"/>
      <c r="K150" s="74"/>
      <c r="L150" s="74"/>
      <c r="M150" s="222"/>
      <c r="N150" s="74"/>
      <c r="O150" s="74"/>
      <c r="P150" s="74"/>
      <c r="Q150" s="74"/>
      <c r="R150" s="75"/>
      <c r="S150" s="36"/>
      <c r="T150" s="74"/>
      <c r="U150" s="74"/>
      <c r="V150" s="74"/>
      <c r="W150" s="74"/>
      <c r="X150" s="74"/>
      <c r="Y150" s="74"/>
      <c r="Z150" s="74"/>
      <c r="AA150" s="74"/>
      <c r="AB150" s="7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74"/>
      <c r="BN150" s="74"/>
      <c r="BO150" s="74"/>
      <c r="BP150" s="74"/>
      <c r="BQ150" s="74"/>
      <c r="BR150" s="74"/>
      <c r="BS150" s="74"/>
      <c r="BT150" s="74"/>
      <c r="BU150" s="74"/>
      <c r="BV150" s="74"/>
      <c r="BW150" s="74"/>
      <c r="BX150" s="74"/>
      <c r="BY150" s="74"/>
      <c r="BZ150" s="74"/>
      <c r="CA150" s="74"/>
      <c r="CB150" s="74"/>
      <c r="CC150" s="74"/>
      <c r="CD150" s="74"/>
      <c r="CE150" s="74"/>
      <c r="CF150" s="74"/>
      <c r="CG150" s="74"/>
      <c r="CH150" s="74"/>
      <c r="CI150" s="74"/>
      <c r="CJ150" s="74"/>
      <c r="CK150" s="74"/>
      <c r="CL150" s="74"/>
      <c r="CM150" s="74"/>
      <c r="CN150" s="74"/>
      <c r="CO150" s="74"/>
      <c r="CP150" s="74"/>
      <c r="CQ150" s="74"/>
      <c r="CR150" s="74"/>
      <c r="CS150" s="74"/>
      <c r="CT150" s="74"/>
      <c r="CU150" s="74"/>
      <c r="CV150" s="74"/>
      <c r="CW150" s="74"/>
      <c r="CX150" s="74"/>
      <c r="CY150" s="74"/>
      <c r="CZ150" s="74"/>
      <c r="DA150" s="74"/>
      <c r="DB150" s="74"/>
      <c r="DC150" s="74"/>
      <c r="DD150" s="74"/>
      <c r="DE150" s="74"/>
      <c r="DF150" s="74"/>
      <c r="DG150" s="74"/>
      <c r="DH150" s="74"/>
      <c r="DI150" s="74"/>
      <c r="DJ150" s="74"/>
      <c r="DK150" s="74"/>
      <c r="DL150" s="74"/>
      <c r="DM150" s="74"/>
      <c r="DN150" s="74"/>
      <c r="DO150" s="74"/>
      <c r="DP150" s="74"/>
      <c r="DQ150" s="74"/>
      <c r="DR150" s="74"/>
      <c r="DS150" s="74"/>
      <c r="DT150" s="74"/>
      <c r="DU150" s="74"/>
      <c r="DV150" s="74"/>
      <c r="DW150" s="74"/>
      <c r="DX150" s="74"/>
      <c r="DY150" s="74"/>
      <c r="DZ150" s="74"/>
      <c r="EA150" s="74"/>
      <c r="EB150" s="74"/>
      <c r="EC150" s="74"/>
      <c r="ED150" s="74"/>
      <c r="EE150" s="74"/>
      <c r="EF150" s="74"/>
      <c r="EG150" s="74"/>
      <c r="EH150" s="74"/>
      <c r="EI150" s="74"/>
      <c r="EJ150" s="74"/>
      <c r="EK150" s="74"/>
      <c r="EL150" s="74"/>
      <c r="EM150" s="74"/>
      <c r="EN150" s="74"/>
      <c r="EO150" s="74"/>
      <c r="EP150" s="74"/>
      <c r="EQ150" s="74"/>
      <c r="ER150" s="74"/>
      <c r="ES150" s="74"/>
      <c r="ET150" s="74"/>
      <c r="EU150" s="74"/>
      <c r="EV150" s="74"/>
      <c r="EW150" s="74"/>
      <c r="EX150" s="74"/>
      <c r="EY150" s="74"/>
      <c r="EZ150" s="74"/>
      <c r="FA150" s="74"/>
      <c r="FB150" s="74"/>
      <c r="FC150" s="74"/>
      <c r="FD150" s="74"/>
      <c r="FE150" s="74"/>
      <c r="FF150" s="74"/>
      <c r="FG150" s="74"/>
      <c r="FH150" s="74"/>
      <c r="FI150" s="74"/>
      <c r="FJ150" s="74"/>
      <c r="FK150" s="74"/>
      <c r="FL150" s="74"/>
      <c r="FM150" s="74"/>
      <c r="FN150" s="74"/>
      <c r="FO150" s="74"/>
      <c r="FP150" s="74"/>
      <c r="FQ150" s="74"/>
      <c r="FR150" s="74"/>
      <c r="FS150" s="74"/>
      <c r="FT150" s="74"/>
      <c r="FU150" s="74"/>
      <c r="FV150" s="74"/>
      <c r="FW150" s="74"/>
      <c r="FX150" s="74"/>
      <c r="FY150" s="74"/>
      <c r="FZ150" s="74"/>
      <c r="GA150" s="74"/>
      <c r="GB150" s="74"/>
      <c r="GC150" s="74"/>
      <c r="GD150" s="74"/>
      <c r="GE150" s="74"/>
      <c r="GF150" s="74"/>
      <c r="GG150" s="74"/>
      <c r="GH150" s="74"/>
      <c r="GI150" s="74"/>
      <c r="GJ150" s="74"/>
      <c r="GK150" s="74"/>
      <c r="GL150" s="74"/>
      <c r="GM150" s="74"/>
      <c r="GN150" s="74"/>
      <c r="GO150" s="74"/>
      <c r="GP150" s="74"/>
      <c r="GQ150" s="74"/>
      <c r="GR150" s="74"/>
      <c r="GS150" s="74"/>
      <c r="GT150" s="74"/>
      <c r="GU150" s="74"/>
      <c r="GV150" s="74"/>
      <c r="GW150" s="74"/>
      <c r="GX150" s="74"/>
      <c r="GY150" s="74"/>
      <c r="GZ150" s="74"/>
      <c r="HA150" s="74"/>
      <c r="HB150" s="74"/>
      <c r="HC150" s="74"/>
    </row>
    <row r="151" spans="1:211" customFormat="1" ht="19.95" customHeight="1" x14ac:dyDescent="0.3">
      <c r="A151" s="36"/>
      <c r="B151" s="73"/>
      <c r="C151" s="218"/>
      <c r="D151" s="389"/>
      <c r="E151" s="458" t="s">
        <v>1861</v>
      </c>
      <c r="F151" s="202"/>
      <c r="G151" s="74"/>
      <c r="H151" s="74"/>
      <c r="I151" s="74"/>
      <c r="J151" s="74"/>
      <c r="K151" s="74"/>
      <c r="L151" s="74"/>
      <c r="M151" s="222"/>
      <c r="N151" s="74"/>
      <c r="O151" s="74"/>
      <c r="P151" s="74"/>
      <c r="Q151" s="74"/>
      <c r="R151" s="75"/>
      <c r="S151" s="36"/>
      <c r="T151" s="74"/>
      <c r="U151" s="74"/>
      <c r="V151" s="74"/>
      <c r="W151" s="74"/>
      <c r="X151" s="74"/>
      <c r="Y151" s="74"/>
      <c r="Z151" s="74"/>
      <c r="AA151" s="74"/>
      <c r="AB151" s="74"/>
      <c r="AC151" s="74"/>
      <c r="AD151" s="74"/>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c r="BG151" s="74"/>
      <c r="BH151" s="74"/>
      <c r="BI151" s="74"/>
      <c r="BJ151" s="74"/>
      <c r="BK151" s="74"/>
      <c r="BL151" s="74"/>
      <c r="BM151" s="74"/>
      <c r="BN151" s="74"/>
      <c r="BO151" s="74"/>
      <c r="BP151" s="74"/>
      <c r="BQ151" s="74"/>
      <c r="BR151" s="74"/>
      <c r="BS151" s="74"/>
      <c r="BT151" s="74"/>
      <c r="BU151" s="74"/>
      <c r="BV151" s="74"/>
      <c r="BW151" s="74"/>
      <c r="BX151" s="74"/>
      <c r="BY151" s="74"/>
      <c r="BZ151" s="74"/>
      <c r="CA151" s="74"/>
      <c r="CB151" s="74"/>
      <c r="CC151" s="74"/>
      <c r="CD151" s="74"/>
      <c r="CE151" s="74"/>
      <c r="CF151" s="74"/>
      <c r="CG151" s="74"/>
      <c r="CH151" s="74"/>
      <c r="CI151" s="74"/>
      <c r="CJ151" s="74"/>
      <c r="CK151" s="74"/>
      <c r="CL151" s="74"/>
      <c r="CM151" s="74"/>
      <c r="CN151" s="74"/>
      <c r="CO151" s="74"/>
      <c r="CP151" s="74"/>
      <c r="CQ151" s="74"/>
      <c r="CR151" s="74"/>
      <c r="CS151" s="74"/>
      <c r="CT151" s="74"/>
      <c r="CU151" s="74"/>
      <c r="CV151" s="74"/>
      <c r="CW151" s="74"/>
      <c r="CX151" s="74"/>
      <c r="CY151" s="74"/>
      <c r="CZ151" s="74"/>
      <c r="DA151" s="74"/>
      <c r="DB151" s="74"/>
      <c r="DC151" s="74"/>
      <c r="DD151" s="74"/>
      <c r="DE151" s="74"/>
      <c r="DF151" s="74"/>
      <c r="DG151" s="74"/>
      <c r="DH151" s="74"/>
      <c r="DI151" s="74"/>
      <c r="DJ151" s="74"/>
      <c r="DK151" s="74"/>
      <c r="DL151" s="74"/>
      <c r="DM151" s="74"/>
      <c r="DN151" s="74"/>
      <c r="DO151" s="74"/>
      <c r="DP151" s="74"/>
      <c r="DQ151" s="74"/>
      <c r="DR151" s="74"/>
      <c r="DS151" s="74"/>
      <c r="DT151" s="74"/>
      <c r="DU151" s="74"/>
      <c r="DV151" s="74"/>
      <c r="DW151" s="74"/>
      <c r="DX151" s="74"/>
      <c r="DY151" s="74"/>
      <c r="DZ151" s="74"/>
      <c r="EA151" s="74"/>
      <c r="EB151" s="74"/>
      <c r="EC151" s="74"/>
      <c r="ED151" s="74"/>
      <c r="EE151" s="74"/>
      <c r="EF151" s="74"/>
      <c r="EG151" s="74"/>
      <c r="EH151" s="74"/>
      <c r="EI151" s="74"/>
      <c r="EJ151" s="74"/>
      <c r="EK151" s="74"/>
      <c r="EL151" s="74"/>
      <c r="EM151" s="74"/>
      <c r="EN151" s="74"/>
      <c r="EO151" s="74"/>
      <c r="EP151" s="74"/>
      <c r="EQ151" s="74"/>
      <c r="ER151" s="74"/>
      <c r="ES151" s="74"/>
      <c r="ET151" s="74"/>
      <c r="EU151" s="74"/>
      <c r="EV151" s="74"/>
      <c r="EW151" s="74"/>
      <c r="EX151" s="74"/>
      <c r="EY151" s="74"/>
      <c r="EZ151" s="74"/>
      <c r="FA151" s="74"/>
      <c r="FB151" s="74"/>
      <c r="FC151" s="74"/>
      <c r="FD151" s="74"/>
      <c r="FE151" s="74"/>
      <c r="FF151" s="74"/>
      <c r="FG151" s="74"/>
      <c r="FH151" s="74"/>
      <c r="FI151" s="74"/>
      <c r="FJ151" s="74"/>
      <c r="FK151" s="74"/>
      <c r="FL151" s="74"/>
      <c r="FM151" s="74"/>
      <c r="FN151" s="74"/>
      <c r="FO151" s="74"/>
      <c r="FP151" s="74"/>
      <c r="FQ151" s="74"/>
      <c r="FR151" s="74"/>
      <c r="FS151" s="74"/>
      <c r="FT151" s="74"/>
      <c r="FU151" s="74"/>
      <c r="FV151" s="74"/>
      <c r="FW151" s="74"/>
      <c r="FX151" s="74"/>
      <c r="FY151" s="74"/>
      <c r="FZ151" s="74"/>
      <c r="GA151" s="74"/>
      <c r="GB151" s="74"/>
      <c r="GC151" s="74"/>
      <c r="GD151" s="74"/>
      <c r="GE151" s="74"/>
      <c r="GF151" s="74"/>
      <c r="GG151" s="74"/>
      <c r="GH151" s="74"/>
      <c r="GI151" s="74"/>
      <c r="GJ151" s="74"/>
      <c r="GK151" s="74"/>
      <c r="GL151" s="74"/>
      <c r="GM151" s="74"/>
      <c r="GN151" s="74"/>
      <c r="GO151" s="74"/>
      <c r="GP151" s="74"/>
      <c r="GQ151" s="74"/>
      <c r="GR151" s="74"/>
      <c r="GS151" s="74"/>
      <c r="GT151" s="74"/>
      <c r="GU151" s="74"/>
      <c r="GV151" s="74"/>
      <c r="GW151" s="74"/>
      <c r="GX151" s="74"/>
      <c r="GY151" s="74"/>
      <c r="GZ151" s="74"/>
      <c r="HA151" s="74"/>
      <c r="HB151" s="74"/>
      <c r="HC151" s="74"/>
    </row>
    <row r="152" spans="1:211" customFormat="1" ht="19.95" customHeight="1" x14ac:dyDescent="0.3">
      <c r="A152" s="36"/>
      <c r="B152" s="73"/>
      <c r="C152" s="218"/>
      <c r="D152" s="389"/>
      <c r="E152" s="679" t="s">
        <v>1862</v>
      </c>
      <c r="F152" s="679"/>
      <c r="G152" s="679"/>
      <c r="H152" s="679"/>
      <c r="I152" s="679"/>
      <c r="J152" s="679"/>
      <c r="K152" s="679"/>
      <c r="L152" s="679"/>
      <c r="M152" s="679"/>
      <c r="N152" s="679"/>
      <c r="O152" s="679"/>
      <c r="P152" s="679"/>
      <c r="Q152" s="679"/>
      <c r="R152" s="823"/>
      <c r="S152" s="36"/>
      <c r="T152" s="74"/>
      <c r="U152" s="74"/>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74"/>
      <c r="BP152" s="74"/>
      <c r="BQ152" s="74"/>
      <c r="BR152" s="74"/>
      <c r="BS152" s="74"/>
      <c r="BT152" s="74"/>
      <c r="BU152" s="74"/>
      <c r="BV152" s="74"/>
      <c r="BW152" s="74"/>
      <c r="BX152" s="74"/>
      <c r="BY152" s="74"/>
      <c r="BZ152" s="74"/>
      <c r="CA152" s="74"/>
      <c r="CB152" s="74"/>
      <c r="CC152" s="74"/>
      <c r="CD152" s="74"/>
      <c r="CE152" s="74"/>
      <c r="CF152" s="74"/>
      <c r="CG152" s="74"/>
      <c r="CH152" s="74"/>
      <c r="CI152" s="74"/>
      <c r="CJ152" s="74"/>
      <c r="CK152" s="74"/>
      <c r="CL152" s="74"/>
      <c r="CM152" s="74"/>
      <c r="CN152" s="74"/>
      <c r="CO152" s="74"/>
      <c r="CP152" s="74"/>
      <c r="CQ152" s="74"/>
      <c r="CR152" s="74"/>
      <c r="CS152" s="74"/>
      <c r="CT152" s="74"/>
      <c r="CU152" s="74"/>
      <c r="CV152" s="74"/>
      <c r="CW152" s="74"/>
      <c r="CX152" s="74"/>
      <c r="CY152" s="74"/>
      <c r="CZ152" s="74"/>
      <c r="DA152" s="74"/>
      <c r="DB152" s="74"/>
      <c r="DC152" s="74"/>
      <c r="DD152" s="74"/>
      <c r="DE152" s="74"/>
      <c r="DF152" s="74"/>
      <c r="DG152" s="74"/>
      <c r="DH152" s="74"/>
      <c r="DI152" s="74"/>
      <c r="DJ152" s="74"/>
      <c r="DK152" s="74"/>
      <c r="DL152" s="74"/>
      <c r="DM152" s="74"/>
      <c r="DN152" s="74"/>
      <c r="DO152" s="74"/>
      <c r="DP152" s="74"/>
      <c r="DQ152" s="74"/>
      <c r="DR152" s="74"/>
      <c r="DS152" s="74"/>
      <c r="DT152" s="74"/>
      <c r="DU152" s="74"/>
      <c r="DV152" s="74"/>
      <c r="DW152" s="74"/>
      <c r="DX152" s="74"/>
      <c r="DY152" s="74"/>
      <c r="DZ152" s="74"/>
      <c r="EA152" s="74"/>
      <c r="EB152" s="74"/>
      <c r="EC152" s="74"/>
      <c r="ED152" s="74"/>
      <c r="EE152" s="74"/>
      <c r="EF152" s="74"/>
      <c r="EG152" s="74"/>
      <c r="EH152" s="74"/>
      <c r="EI152" s="74"/>
      <c r="EJ152" s="74"/>
      <c r="EK152" s="74"/>
      <c r="EL152" s="74"/>
      <c r="EM152" s="74"/>
      <c r="EN152" s="74"/>
      <c r="EO152" s="74"/>
      <c r="EP152" s="74"/>
      <c r="EQ152" s="74"/>
      <c r="ER152" s="74"/>
      <c r="ES152" s="74"/>
      <c r="ET152" s="74"/>
      <c r="EU152" s="74"/>
      <c r="EV152" s="74"/>
      <c r="EW152" s="74"/>
      <c r="EX152" s="74"/>
      <c r="EY152" s="74"/>
      <c r="EZ152" s="74"/>
      <c r="FA152" s="74"/>
      <c r="FB152" s="74"/>
      <c r="FC152" s="74"/>
      <c r="FD152" s="74"/>
      <c r="FE152" s="74"/>
      <c r="FF152" s="74"/>
      <c r="FG152" s="74"/>
      <c r="FH152" s="74"/>
      <c r="FI152" s="74"/>
      <c r="FJ152" s="74"/>
      <c r="FK152" s="74"/>
      <c r="FL152" s="74"/>
      <c r="FM152" s="74"/>
      <c r="FN152" s="74"/>
      <c r="FO152" s="74"/>
      <c r="FP152" s="74"/>
      <c r="FQ152" s="74"/>
      <c r="FR152" s="74"/>
      <c r="FS152" s="74"/>
      <c r="FT152" s="74"/>
      <c r="FU152" s="74"/>
      <c r="FV152" s="74"/>
      <c r="FW152" s="74"/>
      <c r="FX152" s="74"/>
      <c r="FY152" s="74"/>
      <c r="FZ152" s="74"/>
      <c r="GA152" s="74"/>
      <c r="GB152" s="74"/>
      <c r="GC152" s="74"/>
      <c r="GD152" s="74"/>
      <c r="GE152" s="74"/>
      <c r="GF152" s="74"/>
      <c r="GG152" s="74"/>
      <c r="GH152" s="74"/>
      <c r="GI152" s="74"/>
      <c r="GJ152" s="74"/>
      <c r="GK152" s="74"/>
      <c r="GL152" s="74"/>
      <c r="GM152" s="74"/>
      <c r="GN152" s="74"/>
      <c r="GO152" s="74"/>
      <c r="GP152" s="74"/>
      <c r="GQ152" s="74"/>
      <c r="GR152" s="74"/>
      <c r="GS152" s="74"/>
      <c r="GT152" s="74"/>
      <c r="GU152" s="74"/>
      <c r="GV152" s="74"/>
      <c r="GW152" s="74"/>
      <c r="GX152" s="74"/>
      <c r="GY152" s="74"/>
      <c r="GZ152" s="74"/>
      <c r="HA152" s="74"/>
      <c r="HB152" s="74"/>
      <c r="HC152" s="74"/>
    </row>
    <row r="153" spans="1:211" customFormat="1" ht="19.95" customHeight="1" x14ac:dyDescent="0.3">
      <c r="A153" s="36"/>
      <c r="B153" s="73"/>
      <c r="C153" s="218"/>
      <c r="D153" s="389"/>
      <c r="E153" s="915" t="s">
        <v>1819</v>
      </c>
      <c r="F153" s="679"/>
      <c r="G153" s="679"/>
      <c r="H153" s="679"/>
      <c r="I153" s="679"/>
      <c r="J153" s="679"/>
      <c r="K153" s="679"/>
      <c r="L153" s="679"/>
      <c r="M153" s="679"/>
      <c r="N153" s="679"/>
      <c r="O153" s="679"/>
      <c r="P153" s="679"/>
      <c r="Q153" s="679"/>
      <c r="R153" s="823"/>
      <c r="S153" s="36"/>
      <c r="T153" s="74"/>
      <c r="U153" s="74"/>
      <c r="V153" s="74"/>
      <c r="W153" s="74"/>
      <c r="X153" s="74"/>
      <c r="Y153" s="74"/>
      <c r="Z153" s="74"/>
      <c r="AA153" s="74"/>
      <c r="AB153" s="74"/>
      <c r="AC153" s="74"/>
      <c r="AD153" s="74"/>
      <c r="AE153" s="74"/>
      <c r="AF153" s="74"/>
      <c r="AG153" s="74"/>
      <c r="AH153" s="74"/>
      <c r="AI153" s="74"/>
      <c r="AJ153" s="74"/>
      <c r="AK153" s="74"/>
      <c r="AL153" s="74"/>
      <c r="AM153" s="74"/>
      <c r="AN153" s="74"/>
      <c r="AO153" s="74"/>
      <c r="AP153" s="74"/>
      <c r="AQ153" s="74"/>
      <c r="AR153" s="74"/>
      <c r="AS153" s="74"/>
      <c r="AT153" s="74"/>
      <c r="AU153" s="74"/>
      <c r="AV153" s="74"/>
      <c r="AW153" s="74"/>
      <c r="AX153" s="74"/>
      <c r="AY153" s="74"/>
      <c r="AZ153" s="74"/>
      <c r="BA153" s="74"/>
      <c r="BB153" s="74"/>
      <c r="BC153" s="74"/>
      <c r="BD153" s="74"/>
      <c r="BE153" s="74"/>
      <c r="BF153" s="74"/>
      <c r="BG153" s="74"/>
      <c r="BH153" s="74"/>
      <c r="BI153" s="74"/>
      <c r="BJ153" s="74"/>
      <c r="BK153" s="74"/>
      <c r="BL153" s="74"/>
      <c r="BM153" s="74"/>
      <c r="BN153" s="74"/>
      <c r="BO153" s="74"/>
      <c r="BP153" s="74"/>
      <c r="BQ153" s="74"/>
      <c r="BR153" s="74"/>
      <c r="BS153" s="74"/>
      <c r="BT153" s="74"/>
      <c r="BU153" s="74"/>
      <c r="BV153" s="74"/>
      <c r="BW153" s="74"/>
      <c r="BX153" s="74"/>
      <c r="BY153" s="74"/>
      <c r="BZ153" s="74"/>
      <c r="CA153" s="74"/>
      <c r="CB153" s="74"/>
      <c r="CC153" s="74"/>
      <c r="CD153" s="74"/>
      <c r="CE153" s="74"/>
      <c r="CF153" s="74"/>
      <c r="CG153" s="74"/>
      <c r="CH153" s="74"/>
      <c r="CI153" s="74"/>
      <c r="CJ153" s="74"/>
      <c r="CK153" s="74"/>
      <c r="CL153" s="74"/>
      <c r="CM153" s="74"/>
      <c r="CN153" s="74"/>
      <c r="CO153" s="74"/>
      <c r="CP153" s="74"/>
      <c r="CQ153" s="74"/>
      <c r="CR153" s="74"/>
      <c r="CS153" s="74"/>
      <c r="CT153" s="74"/>
      <c r="CU153" s="74"/>
      <c r="CV153" s="74"/>
      <c r="CW153" s="74"/>
      <c r="CX153" s="74"/>
      <c r="CY153" s="74"/>
      <c r="CZ153" s="74"/>
      <c r="DA153" s="74"/>
      <c r="DB153" s="74"/>
      <c r="DC153" s="74"/>
      <c r="DD153" s="74"/>
      <c r="DE153" s="74"/>
      <c r="DF153" s="74"/>
      <c r="DG153" s="74"/>
      <c r="DH153" s="74"/>
      <c r="DI153" s="74"/>
      <c r="DJ153" s="74"/>
      <c r="DK153" s="74"/>
      <c r="DL153" s="74"/>
      <c r="DM153" s="74"/>
      <c r="DN153" s="74"/>
      <c r="DO153" s="74"/>
      <c r="DP153" s="74"/>
      <c r="DQ153" s="74"/>
      <c r="DR153" s="74"/>
      <c r="DS153" s="74"/>
      <c r="DT153" s="74"/>
      <c r="DU153" s="74"/>
      <c r="DV153" s="74"/>
      <c r="DW153" s="74"/>
      <c r="DX153" s="74"/>
      <c r="DY153" s="74"/>
      <c r="DZ153" s="74"/>
      <c r="EA153" s="74"/>
      <c r="EB153" s="74"/>
      <c r="EC153" s="74"/>
      <c r="ED153" s="74"/>
      <c r="EE153" s="74"/>
      <c r="EF153" s="74"/>
      <c r="EG153" s="74"/>
      <c r="EH153" s="74"/>
      <c r="EI153" s="74"/>
      <c r="EJ153" s="74"/>
      <c r="EK153" s="74"/>
      <c r="EL153" s="74"/>
      <c r="EM153" s="74"/>
      <c r="EN153" s="74"/>
      <c r="EO153" s="74"/>
      <c r="EP153" s="74"/>
      <c r="EQ153" s="74"/>
      <c r="ER153" s="74"/>
      <c r="ES153" s="74"/>
      <c r="ET153" s="74"/>
      <c r="EU153" s="74"/>
      <c r="EV153" s="74"/>
      <c r="EW153" s="74"/>
      <c r="EX153" s="74"/>
      <c r="EY153" s="74"/>
      <c r="EZ153" s="74"/>
      <c r="FA153" s="74"/>
      <c r="FB153" s="74"/>
      <c r="FC153" s="74"/>
      <c r="FD153" s="74"/>
      <c r="FE153" s="74"/>
      <c r="FF153" s="74"/>
      <c r="FG153" s="74"/>
      <c r="FH153" s="74"/>
      <c r="FI153" s="74"/>
      <c r="FJ153" s="74"/>
      <c r="FK153" s="74"/>
      <c r="FL153" s="74"/>
      <c r="FM153" s="74"/>
      <c r="FN153" s="74"/>
      <c r="FO153" s="74"/>
      <c r="FP153" s="74"/>
      <c r="FQ153" s="74"/>
      <c r="FR153" s="74"/>
      <c r="FS153" s="74"/>
      <c r="FT153" s="74"/>
      <c r="FU153" s="74"/>
      <c r="FV153" s="74"/>
      <c r="FW153" s="74"/>
      <c r="FX153" s="74"/>
      <c r="FY153" s="74"/>
      <c r="FZ153" s="74"/>
      <c r="GA153" s="74"/>
      <c r="GB153" s="74"/>
      <c r="GC153" s="74"/>
      <c r="GD153" s="74"/>
      <c r="GE153" s="74"/>
      <c r="GF153" s="74"/>
      <c r="GG153" s="74"/>
      <c r="GH153" s="74"/>
      <c r="GI153" s="74"/>
      <c r="GJ153" s="74"/>
      <c r="GK153" s="74"/>
      <c r="GL153" s="74"/>
      <c r="GM153" s="74"/>
      <c r="GN153" s="74"/>
      <c r="GO153" s="74"/>
      <c r="GP153" s="74"/>
      <c r="GQ153" s="74"/>
      <c r="GR153" s="74"/>
      <c r="GS153" s="74"/>
      <c r="GT153" s="74"/>
      <c r="GU153" s="74"/>
      <c r="GV153" s="74"/>
      <c r="GW153" s="74"/>
      <c r="GX153" s="74"/>
      <c r="GY153" s="74"/>
      <c r="GZ153" s="74"/>
      <c r="HA153" s="74"/>
      <c r="HB153" s="74"/>
      <c r="HC153" s="74"/>
    </row>
    <row r="154" spans="1:211" customFormat="1" ht="19.95" customHeight="1" x14ac:dyDescent="0.3">
      <c r="A154" s="36"/>
      <c r="B154" s="73"/>
      <c r="C154" s="218"/>
      <c r="D154" s="389"/>
      <c r="E154" s="915" t="s">
        <v>1821</v>
      </c>
      <c r="F154" s="679"/>
      <c r="G154" s="679"/>
      <c r="H154" s="679"/>
      <c r="I154" s="679"/>
      <c r="J154" s="679"/>
      <c r="K154" s="679"/>
      <c r="L154" s="679"/>
      <c r="M154" s="679"/>
      <c r="N154" s="679"/>
      <c r="O154" s="679"/>
      <c r="P154" s="679"/>
      <c r="Q154" s="679"/>
      <c r="R154" s="823"/>
      <c r="S154" s="36"/>
      <c r="T154" s="74"/>
      <c r="U154" s="74"/>
      <c r="V154" s="74"/>
      <c r="W154" s="74"/>
      <c r="X154" s="74"/>
      <c r="Y154" s="74"/>
      <c r="Z154" s="74"/>
      <c r="AA154" s="74"/>
      <c r="AB154" s="74"/>
      <c r="AC154" s="74"/>
      <c r="AD154" s="74"/>
      <c r="AE154" s="74"/>
      <c r="AF154" s="74"/>
      <c r="AG154" s="74"/>
      <c r="AH154" s="74"/>
      <c r="AI154" s="74"/>
      <c r="AJ154" s="74"/>
      <c r="AK154" s="74"/>
      <c r="AL154" s="74"/>
      <c r="AM154" s="74"/>
      <c r="AN154" s="74"/>
      <c r="AO154" s="74"/>
      <c r="AP154" s="74"/>
      <c r="AQ154" s="74"/>
      <c r="AR154" s="74"/>
      <c r="AS154" s="74"/>
      <c r="AT154" s="74"/>
      <c r="AU154" s="74"/>
      <c r="AV154" s="74"/>
      <c r="AW154" s="74"/>
      <c r="AX154" s="74"/>
      <c r="AY154" s="74"/>
      <c r="AZ154" s="74"/>
      <c r="BA154" s="74"/>
      <c r="BB154" s="74"/>
      <c r="BC154" s="74"/>
      <c r="BD154" s="74"/>
      <c r="BE154" s="74"/>
      <c r="BF154" s="74"/>
      <c r="BG154" s="74"/>
      <c r="BH154" s="74"/>
      <c r="BI154" s="74"/>
      <c r="BJ154" s="74"/>
      <c r="BK154" s="74"/>
      <c r="BL154" s="74"/>
      <c r="BM154" s="74"/>
      <c r="BN154" s="74"/>
      <c r="BO154" s="74"/>
      <c r="BP154" s="74"/>
      <c r="BQ154" s="74"/>
      <c r="BR154" s="74"/>
      <c r="BS154" s="74"/>
      <c r="BT154" s="74"/>
      <c r="BU154" s="74"/>
      <c r="BV154" s="74"/>
      <c r="BW154" s="74"/>
      <c r="BX154" s="74"/>
      <c r="BY154" s="74"/>
      <c r="BZ154" s="74"/>
      <c r="CA154" s="74"/>
      <c r="CB154" s="74"/>
      <c r="CC154" s="74"/>
      <c r="CD154" s="74"/>
      <c r="CE154" s="74"/>
      <c r="CF154" s="74"/>
      <c r="CG154" s="74"/>
      <c r="CH154" s="74"/>
      <c r="CI154" s="74"/>
      <c r="CJ154" s="74"/>
      <c r="CK154" s="74"/>
      <c r="CL154" s="74"/>
      <c r="CM154" s="74"/>
      <c r="CN154" s="74"/>
      <c r="CO154" s="74"/>
      <c r="CP154" s="74"/>
      <c r="CQ154" s="74"/>
      <c r="CR154" s="74"/>
      <c r="CS154" s="74"/>
      <c r="CT154" s="74"/>
      <c r="CU154" s="74"/>
      <c r="CV154" s="74"/>
      <c r="CW154" s="74"/>
      <c r="CX154" s="74"/>
      <c r="CY154" s="74"/>
      <c r="CZ154" s="74"/>
      <c r="DA154" s="74"/>
      <c r="DB154" s="74"/>
      <c r="DC154" s="74"/>
      <c r="DD154" s="74"/>
      <c r="DE154" s="74"/>
      <c r="DF154" s="74"/>
      <c r="DG154" s="74"/>
      <c r="DH154" s="74"/>
      <c r="DI154" s="74"/>
      <c r="DJ154" s="74"/>
      <c r="DK154" s="74"/>
      <c r="DL154" s="74"/>
      <c r="DM154" s="74"/>
      <c r="DN154" s="74"/>
      <c r="DO154" s="74"/>
      <c r="DP154" s="74"/>
      <c r="DQ154" s="74"/>
      <c r="DR154" s="74"/>
      <c r="DS154" s="74"/>
      <c r="DT154" s="74"/>
      <c r="DU154" s="74"/>
      <c r="DV154" s="74"/>
      <c r="DW154" s="74"/>
      <c r="DX154" s="74"/>
      <c r="DY154" s="74"/>
      <c r="DZ154" s="74"/>
      <c r="EA154" s="74"/>
      <c r="EB154" s="74"/>
      <c r="EC154" s="74"/>
      <c r="ED154" s="74"/>
      <c r="EE154" s="74"/>
      <c r="EF154" s="74"/>
      <c r="EG154" s="74"/>
      <c r="EH154" s="74"/>
      <c r="EI154" s="74"/>
      <c r="EJ154" s="74"/>
      <c r="EK154" s="74"/>
      <c r="EL154" s="74"/>
      <c r="EM154" s="74"/>
      <c r="EN154" s="74"/>
      <c r="EO154" s="74"/>
      <c r="EP154" s="74"/>
      <c r="EQ154" s="74"/>
      <c r="ER154" s="74"/>
      <c r="ES154" s="74"/>
      <c r="ET154" s="74"/>
      <c r="EU154" s="74"/>
      <c r="EV154" s="74"/>
      <c r="EW154" s="74"/>
      <c r="EX154" s="74"/>
      <c r="EY154" s="74"/>
      <c r="EZ154" s="74"/>
      <c r="FA154" s="74"/>
      <c r="FB154" s="74"/>
      <c r="FC154" s="74"/>
      <c r="FD154" s="74"/>
      <c r="FE154" s="74"/>
      <c r="FF154" s="74"/>
      <c r="FG154" s="74"/>
      <c r="FH154" s="74"/>
      <c r="FI154" s="74"/>
      <c r="FJ154" s="74"/>
      <c r="FK154" s="74"/>
      <c r="FL154" s="74"/>
      <c r="FM154" s="74"/>
      <c r="FN154" s="74"/>
      <c r="FO154" s="74"/>
      <c r="FP154" s="74"/>
      <c r="FQ154" s="74"/>
      <c r="FR154" s="74"/>
      <c r="FS154" s="74"/>
      <c r="FT154" s="74"/>
      <c r="FU154" s="74"/>
      <c r="FV154" s="74"/>
      <c r="FW154" s="74"/>
      <c r="FX154" s="74"/>
      <c r="FY154" s="74"/>
      <c r="FZ154" s="74"/>
      <c r="GA154" s="74"/>
      <c r="GB154" s="74"/>
      <c r="GC154" s="74"/>
      <c r="GD154" s="74"/>
      <c r="GE154" s="74"/>
      <c r="GF154" s="74"/>
      <c r="GG154" s="74"/>
      <c r="GH154" s="74"/>
      <c r="GI154" s="74"/>
      <c r="GJ154" s="74"/>
      <c r="GK154" s="74"/>
      <c r="GL154" s="74"/>
      <c r="GM154" s="74"/>
      <c r="GN154" s="74"/>
      <c r="GO154" s="74"/>
      <c r="GP154" s="74"/>
      <c r="GQ154" s="74"/>
      <c r="GR154" s="74"/>
      <c r="GS154" s="74"/>
      <c r="GT154" s="74"/>
      <c r="GU154" s="74"/>
      <c r="GV154" s="74"/>
      <c r="GW154" s="74"/>
      <c r="GX154" s="74"/>
      <c r="GY154" s="74"/>
      <c r="GZ154" s="74"/>
      <c r="HA154" s="74"/>
      <c r="HB154" s="74"/>
      <c r="HC154" s="74"/>
    </row>
    <row r="155" spans="1:211" customFormat="1" ht="10.199999999999999" customHeight="1" x14ac:dyDescent="0.3">
      <c r="A155" s="36"/>
      <c r="B155" s="73"/>
      <c r="C155" s="218"/>
      <c r="D155" s="389"/>
      <c r="E155" s="74"/>
      <c r="F155" s="202"/>
      <c r="G155" s="74"/>
      <c r="H155" s="74"/>
      <c r="I155" s="74"/>
      <c r="J155" s="74"/>
      <c r="K155" s="74"/>
      <c r="L155" s="74"/>
      <c r="M155" s="222"/>
      <c r="N155" s="74"/>
      <c r="O155" s="74"/>
      <c r="P155" s="74"/>
      <c r="Q155" s="74"/>
      <c r="R155" s="75"/>
      <c r="S155" s="36"/>
      <c r="T155" s="74"/>
      <c r="U155" s="74"/>
      <c r="V155" s="74"/>
      <c r="W155" s="74"/>
      <c r="X155" s="74"/>
      <c r="Y155" s="74"/>
      <c r="Z155" s="74"/>
      <c r="AA155" s="74"/>
      <c r="AB155" s="7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c r="BG155" s="74"/>
      <c r="BH155" s="74"/>
      <c r="BI155" s="74"/>
      <c r="BJ155" s="74"/>
      <c r="BK155" s="74"/>
      <c r="BL155" s="74"/>
      <c r="BM155" s="74"/>
      <c r="BN155" s="74"/>
      <c r="BO155" s="74"/>
      <c r="BP155" s="74"/>
      <c r="BQ155" s="74"/>
      <c r="BR155" s="74"/>
      <c r="BS155" s="74"/>
      <c r="BT155" s="74"/>
      <c r="BU155" s="74"/>
      <c r="BV155" s="74"/>
      <c r="BW155" s="74"/>
      <c r="BX155" s="74"/>
      <c r="BY155" s="74"/>
      <c r="BZ155" s="74"/>
      <c r="CA155" s="74"/>
      <c r="CB155" s="74"/>
      <c r="CC155" s="74"/>
      <c r="CD155" s="74"/>
      <c r="CE155" s="74"/>
      <c r="CF155" s="74"/>
      <c r="CG155" s="74"/>
      <c r="CH155" s="74"/>
      <c r="CI155" s="74"/>
      <c r="CJ155" s="74"/>
      <c r="CK155" s="74"/>
      <c r="CL155" s="74"/>
      <c r="CM155" s="74"/>
      <c r="CN155" s="74"/>
      <c r="CO155" s="74"/>
      <c r="CP155" s="74"/>
      <c r="CQ155" s="74"/>
      <c r="CR155" s="74"/>
      <c r="CS155" s="74"/>
      <c r="CT155" s="74"/>
      <c r="CU155" s="74"/>
      <c r="CV155" s="74"/>
      <c r="CW155" s="74"/>
      <c r="CX155" s="74"/>
      <c r="CY155" s="74"/>
      <c r="CZ155" s="74"/>
      <c r="DA155" s="74"/>
      <c r="DB155" s="74"/>
      <c r="DC155" s="74"/>
      <c r="DD155" s="74"/>
      <c r="DE155" s="74"/>
      <c r="DF155" s="74"/>
      <c r="DG155" s="74"/>
      <c r="DH155" s="74"/>
      <c r="DI155" s="74"/>
      <c r="DJ155" s="74"/>
      <c r="DK155" s="74"/>
      <c r="DL155" s="74"/>
      <c r="DM155" s="74"/>
      <c r="DN155" s="74"/>
      <c r="DO155" s="74"/>
      <c r="DP155" s="74"/>
      <c r="DQ155" s="74"/>
      <c r="DR155" s="74"/>
      <c r="DS155" s="74"/>
      <c r="DT155" s="74"/>
      <c r="DU155" s="74"/>
      <c r="DV155" s="74"/>
      <c r="DW155" s="74"/>
      <c r="DX155" s="74"/>
      <c r="DY155" s="74"/>
      <c r="DZ155" s="74"/>
      <c r="EA155" s="74"/>
      <c r="EB155" s="74"/>
      <c r="EC155" s="74"/>
      <c r="ED155" s="74"/>
      <c r="EE155" s="74"/>
      <c r="EF155" s="74"/>
      <c r="EG155" s="74"/>
      <c r="EH155" s="74"/>
      <c r="EI155" s="74"/>
      <c r="EJ155" s="74"/>
      <c r="EK155" s="74"/>
      <c r="EL155" s="74"/>
      <c r="EM155" s="74"/>
      <c r="EN155" s="74"/>
      <c r="EO155" s="74"/>
      <c r="EP155" s="74"/>
      <c r="EQ155" s="74"/>
      <c r="ER155" s="74"/>
      <c r="ES155" s="74"/>
      <c r="ET155" s="74"/>
      <c r="EU155" s="74"/>
      <c r="EV155" s="74"/>
      <c r="EW155" s="74"/>
      <c r="EX155" s="74"/>
      <c r="EY155" s="74"/>
      <c r="EZ155" s="74"/>
      <c r="FA155" s="74"/>
      <c r="FB155" s="74"/>
      <c r="FC155" s="74"/>
      <c r="FD155" s="74"/>
      <c r="FE155" s="74"/>
      <c r="FF155" s="74"/>
      <c r="FG155" s="74"/>
      <c r="FH155" s="74"/>
      <c r="FI155" s="74"/>
      <c r="FJ155" s="74"/>
      <c r="FK155" s="74"/>
      <c r="FL155" s="74"/>
      <c r="FM155" s="74"/>
      <c r="FN155" s="74"/>
      <c r="FO155" s="74"/>
      <c r="FP155" s="74"/>
      <c r="FQ155" s="74"/>
      <c r="FR155" s="74"/>
      <c r="FS155" s="74"/>
      <c r="FT155" s="74"/>
      <c r="FU155" s="74"/>
      <c r="FV155" s="74"/>
      <c r="FW155" s="74"/>
      <c r="FX155" s="74"/>
      <c r="FY155" s="74"/>
      <c r="FZ155" s="74"/>
      <c r="GA155" s="74"/>
      <c r="GB155" s="74"/>
      <c r="GC155" s="74"/>
      <c r="GD155" s="74"/>
      <c r="GE155" s="74"/>
      <c r="GF155" s="74"/>
      <c r="GG155" s="74"/>
      <c r="GH155" s="74"/>
      <c r="GI155" s="74"/>
      <c r="GJ155" s="74"/>
      <c r="GK155" s="74"/>
      <c r="GL155" s="74"/>
      <c r="GM155" s="74"/>
      <c r="GN155" s="74"/>
      <c r="GO155" s="74"/>
      <c r="GP155" s="74"/>
      <c r="GQ155" s="74"/>
      <c r="GR155" s="74"/>
      <c r="GS155" s="74"/>
      <c r="GT155" s="74"/>
      <c r="GU155" s="74"/>
      <c r="GV155" s="74"/>
      <c r="GW155" s="74"/>
      <c r="GX155" s="74"/>
      <c r="GY155" s="74"/>
      <c r="GZ155" s="74"/>
      <c r="HA155" s="74"/>
      <c r="HB155" s="74"/>
      <c r="HC155" s="74"/>
    </row>
    <row r="156" spans="1:211" customFormat="1" ht="19.95" customHeight="1" x14ac:dyDescent="0.3">
      <c r="A156" s="36"/>
      <c r="B156" s="73"/>
      <c r="C156" s="218"/>
      <c r="D156" s="389"/>
      <c r="E156" s="458" t="s">
        <v>1863</v>
      </c>
      <c r="F156" s="202"/>
      <c r="G156" s="74"/>
      <c r="H156" s="74"/>
      <c r="I156" s="74"/>
      <c r="J156" s="74"/>
      <c r="K156" s="74"/>
      <c r="L156" s="74"/>
      <c r="M156" s="222"/>
      <c r="N156" s="74"/>
      <c r="O156" s="74"/>
      <c r="P156" s="74"/>
      <c r="Q156" s="74"/>
      <c r="R156" s="75"/>
      <c r="S156" s="36"/>
      <c r="T156" s="74"/>
      <c r="U156" s="74"/>
      <c r="V156" s="74"/>
      <c r="W156" s="74"/>
      <c r="X156" s="74"/>
      <c r="Y156" s="74"/>
      <c r="Z156" s="74"/>
      <c r="AA156" s="74"/>
      <c r="AB156" s="74"/>
      <c r="AC156" s="74"/>
      <c r="AD156" s="74"/>
      <c r="AE156" s="74"/>
      <c r="AF156" s="74"/>
      <c r="AG156" s="74"/>
      <c r="AH156" s="74"/>
      <c r="AI156" s="74"/>
      <c r="AJ156" s="74"/>
      <c r="AK156" s="74"/>
      <c r="AL156" s="74"/>
      <c r="AM156" s="74"/>
      <c r="AN156" s="74"/>
      <c r="AO156" s="74"/>
      <c r="AP156" s="74"/>
      <c r="AQ156" s="74"/>
      <c r="AR156" s="74"/>
      <c r="AS156" s="74"/>
      <c r="AT156" s="74"/>
      <c r="AU156" s="74"/>
      <c r="AV156" s="74"/>
      <c r="AW156" s="74"/>
      <c r="AX156" s="74"/>
      <c r="AY156" s="74"/>
      <c r="AZ156" s="74"/>
      <c r="BA156" s="74"/>
      <c r="BB156" s="74"/>
      <c r="BC156" s="74"/>
      <c r="BD156" s="74"/>
      <c r="BE156" s="74"/>
      <c r="BF156" s="74"/>
      <c r="BG156" s="74"/>
      <c r="BH156" s="74"/>
      <c r="BI156" s="74"/>
      <c r="BJ156" s="74"/>
      <c r="BK156" s="74"/>
      <c r="BL156" s="74"/>
      <c r="BM156" s="74"/>
      <c r="BN156" s="74"/>
      <c r="BO156" s="74"/>
      <c r="BP156" s="74"/>
      <c r="BQ156" s="74"/>
      <c r="BR156" s="74"/>
      <c r="BS156" s="74"/>
      <c r="BT156" s="74"/>
      <c r="BU156" s="74"/>
      <c r="BV156" s="74"/>
      <c r="BW156" s="74"/>
      <c r="BX156" s="74"/>
      <c r="BY156" s="74"/>
      <c r="BZ156" s="74"/>
      <c r="CA156" s="74"/>
      <c r="CB156" s="74"/>
      <c r="CC156" s="74"/>
      <c r="CD156" s="74"/>
      <c r="CE156" s="74"/>
      <c r="CF156" s="74"/>
      <c r="CG156" s="74"/>
      <c r="CH156" s="74"/>
      <c r="CI156" s="74"/>
      <c r="CJ156" s="74"/>
      <c r="CK156" s="74"/>
      <c r="CL156" s="74"/>
      <c r="CM156" s="74"/>
      <c r="CN156" s="74"/>
      <c r="CO156" s="74"/>
      <c r="CP156" s="74"/>
      <c r="CQ156" s="74"/>
      <c r="CR156" s="74"/>
      <c r="CS156" s="74"/>
      <c r="CT156" s="74"/>
      <c r="CU156" s="74"/>
      <c r="CV156" s="74"/>
      <c r="CW156" s="74"/>
      <c r="CX156" s="74"/>
      <c r="CY156" s="74"/>
      <c r="CZ156" s="74"/>
      <c r="DA156" s="74"/>
      <c r="DB156" s="74"/>
      <c r="DC156" s="74"/>
      <c r="DD156" s="74"/>
      <c r="DE156" s="74"/>
      <c r="DF156" s="74"/>
      <c r="DG156" s="74"/>
      <c r="DH156" s="74"/>
      <c r="DI156" s="74"/>
      <c r="DJ156" s="74"/>
      <c r="DK156" s="74"/>
      <c r="DL156" s="74"/>
      <c r="DM156" s="74"/>
      <c r="DN156" s="74"/>
      <c r="DO156" s="74"/>
      <c r="DP156" s="74"/>
      <c r="DQ156" s="74"/>
      <c r="DR156" s="74"/>
      <c r="DS156" s="74"/>
      <c r="DT156" s="74"/>
      <c r="DU156" s="74"/>
      <c r="DV156" s="74"/>
      <c r="DW156" s="74"/>
      <c r="DX156" s="74"/>
      <c r="DY156" s="74"/>
      <c r="DZ156" s="74"/>
      <c r="EA156" s="74"/>
      <c r="EB156" s="74"/>
      <c r="EC156" s="74"/>
      <c r="ED156" s="74"/>
      <c r="EE156" s="74"/>
      <c r="EF156" s="74"/>
      <c r="EG156" s="74"/>
      <c r="EH156" s="74"/>
      <c r="EI156" s="74"/>
      <c r="EJ156" s="74"/>
      <c r="EK156" s="74"/>
      <c r="EL156" s="74"/>
      <c r="EM156" s="74"/>
      <c r="EN156" s="74"/>
      <c r="EO156" s="74"/>
      <c r="EP156" s="74"/>
      <c r="EQ156" s="74"/>
      <c r="ER156" s="74"/>
      <c r="ES156" s="74"/>
      <c r="ET156" s="74"/>
      <c r="EU156" s="74"/>
      <c r="EV156" s="74"/>
      <c r="EW156" s="74"/>
      <c r="EX156" s="74"/>
      <c r="EY156" s="74"/>
      <c r="EZ156" s="74"/>
      <c r="FA156" s="74"/>
      <c r="FB156" s="74"/>
      <c r="FC156" s="74"/>
      <c r="FD156" s="74"/>
      <c r="FE156" s="74"/>
      <c r="FF156" s="74"/>
      <c r="FG156" s="74"/>
      <c r="FH156" s="74"/>
      <c r="FI156" s="74"/>
      <c r="FJ156" s="74"/>
      <c r="FK156" s="74"/>
      <c r="FL156" s="74"/>
      <c r="FM156" s="74"/>
      <c r="FN156" s="74"/>
      <c r="FO156" s="74"/>
      <c r="FP156" s="74"/>
      <c r="FQ156" s="74"/>
      <c r="FR156" s="74"/>
      <c r="FS156" s="74"/>
      <c r="FT156" s="74"/>
      <c r="FU156" s="74"/>
      <c r="FV156" s="74"/>
      <c r="FW156" s="74"/>
      <c r="FX156" s="74"/>
      <c r="FY156" s="74"/>
      <c r="FZ156" s="74"/>
      <c r="GA156" s="74"/>
      <c r="GB156" s="74"/>
      <c r="GC156" s="74"/>
      <c r="GD156" s="74"/>
      <c r="GE156" s="74"/>
      <c r="GF156" s="74"/>
      <c r="GG156" s="74"/>
      <c r="GH156" s="74"/>
      <c r="GI156" s="74"/>
      <c r="GJ156" s="74"/>
      <c r="GK156" s="74"/>
      <c r="GL156" s="74"/>
      <c r="GM156" s="74"/>
      <c r="GN156" s="74"/>
      <c r="GO156" s="74"/>
      <c r="GP156" s="74"/>
      <c r="GQ156" s="74"/>
      <c r="GR156" s="74"/>
      <c r="GS156" s="74"/>
      <c r="GT156" s="74"/>
      <c r="GU156" s="74"/>
      <c r="GV156" s="74"/>
      <c r="GW156" s="74"/>
      <c r="GX156" s="74"/>
      <c r="GY156" s="74"/>
      <c r="GZ156" s="74"/>
      <c r="HA156" s="74"/>
      <c r="HB156" s="74"/>
      <c r="HC156" s="74"/>
    </row>
    <row r="157" spans="1:211" customFormat="1" ht="19.95" customHeight="1" x14ac:dyDescent="0.3">
      <c r="A157" s="36"/>
      <c r="B157" s="73"/>
      <c r="C157" s="218"/>
      <c r="D157" s="389"/>
      <c r="E157" s="679" t="s">
        <v>1864</v>
      </c>
      <c r="F157" s="679"/>
      <c r="G157" s="679"/>
      <c r="H157" s="679"/>
      <c r="I157" s="679"/>
      <c r="J157" s="679"/>
      <c r="K157" s="679"/>
      <c r="L157" s="679"/>
      <c r="M157" s="679"/>
      <c r="N157" s="679"/>
      <c r="O157" s="679"/>
      <c r="P157" s="679"/>
      <c r="Q157" s="679"/>
      <c r="R157" s="823"/>
      <c r="S157" s="36"/>
      <c r="T157" s="74"/>
      <c r="U157" s="74"/>
      <c r="V157" s="74"/>
      <c r="W157" s="74"/>
      <c r="X157" s="74"/>
      <c r="Y157" s="74"/>
      <c r="Z157" s="74"/>
      <c r="AA157" s="74"/>
      <c r="AB157" s="74"/>
      <c r="AC157" s="74"/>
      <c r="AD157" s="74"/>
      <c r="AE157" s="74"/>
      <c r="AF157" s="74"/>
      <c r="AG157" s="74"/>
      <c r="AH157" s="74"/>
      <c r="AI157" s="74"/>
      <c r="AJ157" s="74"/>
      <c r="AK157" s="74"/>
      <c r="AL157" s="74"/>
      <c r="AM157" s="74"/>
      <c r="AN157" s="74"/>
      <c r="AO157" s="74"/>
      <c r="AP157" s="74"/>
      <c r="AQ157" s="74"/>
      <c r="AR157" s="74"/>
      <c r="AS157" s="74"/>
      <c r="AT157" s="74"/>
      <c r="AU157" s="74"/>
      <c r="AV157" s="74"/>
      <c r="AW157" s="74"/>
      <c r="AX157" s="74"/>
      <c r="AY157" s="74"/>
      <c r="AZ157" s="74"/>
      <c r="BA157" s="74"/>
      <c r="BB157" s="74"/>
      <c r="BC157" s="74"/>
      <c r="BD157" s="74"/>
      <c r="BE157" s="74"/>
      <c r="BF157" s="74"/>
      <c r="BG157" s="74"/>
      <c r="BH157" s="74"/>
      <c r="BI157" s="74"/>
      <c r="BJ157" s="74"/>
      <c r="BK157" s="74"/>
      <c r="BL157" s="74"/>
      <c r="BM157" s="74"/>
      <c r="BN157" s="74"/>
      <c r="BO157" s="74"/>
      <c r="BP157" s="74"/>
      <c r="BQ157" s="74"/>
      <c r="BR157" s="74"/>
      <c r="BS157" s="74"/>
      <c r="BT157" s="74"/>
      <c r="BU157" s="74"/>
      <c r="BV157" s="74"/>
      <c r="BW157" s="74"/>
      <c r="BX157" s="74"/>
      <c r="BY157" s="74"/>
      <c r="BZ157" s="74"/>
      <c r="CA157" s="74"/>
      <c r="CB157" s="74"/>
      <c r="CC157" s="74"/>
      <c r="CD157" s="74"/>
      <c r="CE157" s="74"/>
      <c r="CF157" s="74"/>
      <c r="CG157" s="74"/>
      <c r="CH157" s="74"/>
      <c r="CI157" s="74"/>
      <c r="CJ157" s="74"/>
      <c r="CK157" s="74"/>
      <c r="CL157" s="74"/>
      <c r="CM157" s="74"/>
      <c r="CN157" s="74"/>
      <c r="CO157" s="74"/>
      <c r="CP157" s="74"/>
      <c r="CQ157" s="74"/>
      <c r="CR157" s="74"/>
      <c r="CS157" s="74"/>
      <c r="CT157" s="74"/>
      <c r="CU157" s="74"/>
      <c r="CV157" s="74"/>
      <c r="CW157" s="74"/>
      <c r="CX157" s="74"/>
      <c r="CY157" s="74"/>
      <c r="CZ157" s="74"/>
      <c r="DA157" s="74"/>
      <c r="DB157" s="74"/>
      <c r="DC157" s="74"/>
      <c r="DD157" s="74"/>
      <c r="DE157" s="74"/>
      <c r="DF157" s="74"/>
      <c r="DG157" s="74"/>
      <c r="DH157" s="74"/>
      <c r="DI157" s="74"/>
      <c r="DJ157" s="74"/>
      <c r="DK157" s="74"/>
      <c r="DL157" s="74"/>
      <c r="DM157" s="74"/>
      <c r="DN157" s="74"/>
      <c r="DO157" s="74"/>
      <c r="DP157" s="74"/>
      <c r="DQ157" s="74"/>
      <c r="DR157" s="74"/>
      <c r="DS157" s="74"/>
      <c r="DT157" s="74"/>
      <c r="DU157" s="74"/>
      <c r="DV157" s="74"/>
      <c r="DW157" s="74"/>
      <c r="DX157" s="74"/>
      <c r="DY157" s="74"/>
      <c r="DZ157" s="74"/>
      <c r="EA157" s="74"/>
      <c r="EB157" s="74"/>
      <c r="EC157" s="74"/>
      <c r="ED157" s="74"/>
      <c r="EE157" s="74"/>
      <c r="EF157" s="74"/>
      <c r="EG157" s="74"/>
      <c r="EH157" s="74"/>
      <c r="EI157" s="74"/>
      <c r="EJ157" s="74"/>
      <c r="EK157" s="74"/>
      <c r="EL157" s="74"/>
      <c r="EM157" s="74"/>
      <c r="EN157" s="74"/>
      <c r="EO157" s="74"/>
      <c r="EP157" s="74"/>
      <c r="EQ157" s="74"/>
      <c r="ER157" s="74"/>
      <c r="ES157" s="74"/>
      <c r="ET157" s="74"/>
      <c r="EU157" s="74"/>
      <c r="EV157" s="74"/>
      <c r="EW157" s="74"/>
      <c r="EX157" s="74"/>
      <c r="EY157" s="74"/>
      <c r="EZ157" s="74"/>
      <c r="FA157" s="74"/>
      <c r="FB157" s="74"/>
      <c r="FC157" s="74"/>
      <c r="FD157" s="74"/>
      <c r="FE157" s="74"/>
      <c r="FF157" s="74"/>
      <c r="FG157" s="74"/>
      <c r="FH157" s="74"/>
      <c r="FI157" s="74"/>
      <c r="FJ157" s="74"/>
      <c r="FK157" s="74"/>
      <c r="FL157" s="74"/>
      <c r="FM157" s="74"/>
      <c r="FN157" s="74"/>
      <c r="FO157" s="74"/>
      <c r="FP157" s="74"/>
      <c r="FQ157" s="74"/>
      <c r="FR157" s="74"/>
      <c r="FS157" s="74"/>
      <c r="FT157" s="74"/>
      <c r="FU157" s="74"/>
      <c r="FV157" s="74"/>
      <c r="FW157" s="74"/>
      <c r="FX157" s="74"/>
      <c r="FY157" s="74"/>
      <c r="FZ157" s="74"/>
      <c r="GA157" s="74"/>
      <c r="GB157" s="74"/>
      <c r="GC157" s="74"/>
      <c r="GD157" s="74"/>
      <c r="GE157" s="74"/>
      <c r="GF157" s="74"/>
      <c r="GG157" s="74"/>
      <c r="GH157" s="74"/>
      <c r="GI157" s="74"/>
      <c r="GJ157" s="74"/>
      <c r="GK157" s="74"/>
      <c r="GL157" s="74"/>
      <c r="GM157" s="74"/>
      <c r="GN157" s="74"/>
      <c r="GO157" s="74"/>
      <c r="GP157" s="74"/>
      <c r="GQ157" s="74"/>
      <c r="GR157" s="74"/>
      <c r="GS157" s="74"/>
      <c r="GT157" s="74"/>
      <c r="GU157" s="74"/>
      <c r="GV157" s="74"/>
      <c r="GW157" s="74"/>
      <c r="GX157" s="74"/>
      <c r="GY157" s="74"/>
      <c r="GZ157" s="74"/>
      <c r="HA157" s="74"/>
      <c r="HB157" s="74"/>
      <c r="HC157" s="74"/>
    </row>
    <row r="158" spans="1:211" customFormat="1" ht="15.6" x14ac:dyDescent="0.3">
      <c r="A158" s="36"/>
      <c r="B158" s="73"/>
      <c r="C158" s="218"/>
      <c r="D158" s="389"/>
      <c r="E158" s="679"/>
      <c r="F158" s="679"/>
      <c r="G158" s="679"/>
      <c r="H158" s="679"/>
      <c r="I158" s="679"/>
      <c r="J158" s="679"/>
      <c r="K158" s="679"/>
      <c r="L158" s="679"/>
      <c r="M158" s="679"/>
      <c r="N158" s="679"/>
      <c r="O158" s="679"/>
      <c r="P158" s="679"/>
      <c r="Q158" s="679"/>
      <c r="R158" s="823"/>
      <c r="S158" s="36"/>
      <c r="T158" s="74"/>
      <c r="U158" s="74"/>
      <c r="V158" s="74"/>
      <c r="W158" s="74"/>
      <c r="X158" s="74"/>
      <c r="Y158" s="74"/>
      <c r="Z158" s="74"/>
      <c r="AA158" s="74"/>
      <c r="AB158" s="74"/>
      <c r="AC158" s="74"/>
      <c r="AD158" s="74"/>
      <c r="AE158" s="74"/>
      <c r="AF158" s="74"/>
      <c r="AG158" s="74"/>
      <c r="AH158" s="74"/>
      <c r="AI158" s="74"/>
      <c r="AJ158" s="74"/>
      <c r="AK158" s="74"/>
      <c r="AL158" s="74"/>
      <c r="AM158" s="74"/>
      <c r="AN158" s="74"/>
      <c r="AO158" s="74"/>
      <c r="AP158" s="74"/>
      <c r="AQ158" s="74"/>
      <c r="AR158" s="74"/>
      <c r="AS158" s="74"/>
      <c r="AT158" s="74"/>
      <c r="AU158" s="74"/>
      <c r="AV158" s="74"/>
      <c r="AW158" s="74"/>
      <c r="AX158" s="74"/>
      <c r="AY158" s="74"/>
      <c r="AZ158" s="74"/>
      <c r="BA158" s="74"/>
      <c r="BB158" s="74"/>
      <c r="BC158" s="74"/>
      <c r="BD158" s="74"/>
      <c r="BE158" s="74"/>
      <c r="BF158" s="74"/>
      <c r="BG158" s="74"/>
      <c r="BH158" s="74"/>
      <c r="BI158" s="74"/>
      <c r="BJ158" s="74"/>
      <c r="BK158" s="74"/>
      <c r="BL158" s="74"/>
      <c r="BM158" s="74"/>
      <c r="BN158" s="74"/>
      <c r="BO158" s="74"/>
      <c r="BP158" s="74"/>
      <c r="BQ158" s="74"/>
      <c r="BR158" s="74"/>
      <c r="BS158" s="74"/>
      <c r="BT158" s="74"/>
      <c r="BU158" s="74"/>
      <c r="BV158" s="74"/>
      <c r="BW158" s="74"/>
      <c r="BX158" s="74"/>
      <c r="BY158" s="74"/>
      <c r="BZ158" s="74"/>
      <c r="CA158" s="74"/>
      <c r="CB158" s="74"/>
      <c r="CC158" s="74"/>
      <c r="CD158" s="74"/>
      <c r="CE158" s="74"/>
      <c r="CF158" s="74"/>
      <c r="CG158" s="74"/>
      <c r="CH158" s="74"/>
      <c r="CI158" s="74"/>
      <c r="CJ158" s="74"/>
      <c r="CK158" s="74"/>
      <c r="CL158" s="74"/>
      <c r="CM158" s="74"/>
      <c r="CN158" s="74"/>
      <c r="CO158" s="74"/>
      <c r="CP158" s="74"/>
      <c r="CQ158" s="74"/>
      <c r="CR158" s="74"/>
      <c r="CS158" s="74"/>
      <c r="CT158" s="74"/>
      <c r="CU158" s="74"/>
      <c r="CV158" s="74"/>
      <c r="CW158" s="74"/>
      <c r="CX158" s="74"/>
      <c r="CY158" s="74"/>
      <c r="CZ158" s="74"/>
      <c r="DA158" s="74"/>
      <c r="DB158" s="74"/>
      <c r="DC158" s="74"/>
      <c r="DD158" s="74"/>
      <c r="DE158" s="74"/>
      <c r="DF158" s="74"/>
      <c r="DG158" s="74"/>
      <c r="DH158" s="74"/>
      <c r="DI158" s="74"/>
      <c r="DJ158" s="74"/>
      <c r="DK158" s="74"/>
      <c r="DL158" s="74"/>
      <c r="DM158" s="74"/>
      <c r="DN158" s="74"/>
      <c r="DO158" s="74"/>
      <c r="DP158" s="74"/>
      <c r="DQ158" s="74"/>
      <c r="DR158" s="74"/>
      <c r="DS158" s="74"/>
      <c r="DT158" s="74"/>
      <c r="DU158" s="74"/>
      <c r="DV158" s="74"/>
      <c r="DW158" s="74"/>
      <c r="DX158" s="74"/>
      <c r="DY158" s="74"/>
      <c r="DZ158" s="74"/>
      <c r="EA158" s="74"/>
      <c r="EB158" s="74"/>
      <c r="EC158" s="74"/>
      <c r="ED158" s="74"/>
      <c r="EE158" s="74"/>
      <c r="EF158" s="74"/>
      <c r="EG158" s="74"/>
      <c r="EH158" s="74"/>
      <c r="EI158" s="74"/>
      <c r="EJ158" s="74"/>
      <c r="EK158" s="74"/>
      <c r="EL158" s="74"/>
      <c r="EM158" s="74"/>
      <c r="EN158" s="74"/>
      <c r="EO158" s="74"/>
      <c r="EP158" s="74"/>
      <c r="EQ158" s="74"/>
      <c r="ER158" s="74"/>
      <c r="ES158" s="74"/>
      <c r="ET158" s="74"/>
      <c r="EU158" s="74"/>
      <c r="EV158" s="74"/>
      <c r="EW158" s="74"/>
      <c r="EX158" s="74"/>
      <c r="EY158" s="74"/>
      <c r="EZ158" s="74"/>
      <c r="FA158" s="74"/>
      <c r="FB158" s="74"/>
      <c r="FC158" s="74"/>
      <c r="FD158" s="74"/>
      <c r="FE158" s="74"/>
      <c r="FF158" s="74"/>
      <c r="FG158" s="74"/>
      <c r="FH158" s="74"/>
      <c r="FI158" s="74"/>
      <c r="FJ158" s="74"/>
      <c r="FK158" s="74"/>
      <c r="FL158" s="74"/>
      <c r="FM158" s="74"/>
      <c r="FN158" s="74"/>
      <c r="FO158" s="74"/>
      <c r="FP158" s="74"/>
      <c r="FQ158" s="74"/>
      <c r="FR158" s="74"/>
      <c r="FS158" s="74"/>
      <c r="FT158" s="74"/>
      <c r="FU158" s="74"/>
      <c r="FV158" s="74"/>
      <c r="FW158" s="74"/>
      <c r="FX158" s="74"/>
      <c r="FY158" s="74"/>
      <c r="FZ158" s="74"/>
      <c r="GA158" s="74"/>
      <c r="GB158" s="74"/>
      <c r="GC158" s="74"/>
      <c r="GD158" s="74"/>
      <c r="GE158" s="74"/>
      <c r="GF158" s="74"/>
      <c r="GG158" s="74"/>
      <c r="GH158" s="74"/>
      <c r="GI158" s="74"/>
      <c r="GJ158" s="74"/>
      <c r="GK158" s="74"/>
      <c r="GL158" s="74"/>
      <c r="GM158" s="74"/>
      <c r="GN158" s="74"/>
      <c r="GO158" s="74"/>
      <c r="GP158" s="74"/>
      <c r="GQ158" s="74"/>
      <c r="GR158" s="74"/>
      <c r="GS158" s="74"/>
      <c r="GT158" s="74"/>
      <c r="GU158" s="74"/>
      <c r="GV158" s="74"/>
      <c r="GW158" s="74"/>
      <c r="GX158" s="74"/>
      <c r="GY158" s="74"/>
      <c r="GZ158" s="74"/>
      <c r="HA158" s="74"/>
      <c r="HB158" s="74"/>
      <c r="HC158" s="74"/>
    </row>
    <row r="159" spans="1:211" customFormat="1" ht="15.6" x14ac:dyDescent="0.3">
      <c r="A159" s="36"/>
      <c r="B159" s="73"/>
      <c r="C159" s="218"/>
      <c r="D159" s="389"/>
      <c r="E159" s="679" t="s">
        <v>1865</v>
      </c>
      <c r="F159" s="679"/>
      <c r="G159" s="679"/>
      <c r="H159" s="679"/>
      <c r="I159" s="679"/>
      <c r="J159" s="679"/>
      <c r="K159" s="679"/>
      <c r="L159" s="679"/>
      <c r="M159" s="679"/>
      <c r="N159" s="679"/>
      <c r="O159" s="679"/>
      <c r="P159" s="679"/>
      <c r="Q159" s="679"/>
      <c r="R159" s="823"/>
      <c r="S159" s="36"/>
      <c r="T159" s="74"/>
      <c r="U159" s="74"/>
      <c r="V159" s="74"/>
      <c r="W159" s="74"/>
      <c r="X159" s="74"/>
      <c r="Y159" s="74"/>
      <c r="Z159" s="74"/>
      <c r="AA159" s="74"/>
      <c r="AB159" s="74"/>
      <c r="AC159" s="74"/>
      <c r="AD159" s="74"/>
      <c r="AE159" s="74"/>
      <c r="AF159" s="74"/>
      <c r="AG159" s="74"/>
      <c r="AH159" s="74"/>
      <c r="AI159" s="74"/>
      <c r="AJ159" s="74"/>
      <c r="AK159" s="74"/>
      <c r="AL159" s="74"/>
      <c r="AM159" s="74"/>
      <c r="AN159" s="74"/>
      <c r="AO159" s="74"/>
      <c r="AP159" s="74"/>
      <c r="AQ159" s="74"/>
      <c r="AR159" s="74"/>
      <c r="AS159" s="74"/>
      <c r="AT159" s="74"/>
      <c r="AU159" s="74"/>
      <c r="AV159" s="74"/>
      <c r="AW159" s="74"/>
      <c r="AX159" s="74"/>
      <c r="AY159" s="74"/>
      <c r="AZ159" s="74"/>
      <c r="BA159" s="74"/>
      <c r="BB159" s="74"/>
      <c r="BC159" s="74"/>
      <c r="BD159" s="74"/>
      <c r="BE159" s="74"/>
      <c r="BF159" s="74"/>
      <c r="BG159" s="74"/>
      <c r="BH159" s="74"/>
      <c r="BI159" s="74"/>
      <c r="BJ159" s="74"/>
      <c r="BK159" s="74"/>
      <c r="BL159" s="74"/>
      <c r="BM159" s="74"/>
      <c r="BN159" s="74"/>
      <c r="BO159" s="74"/>
      <c r="BP159" s="74"/>
      <c r="BQ159" s="74"/>
      <c r="BR159" s="74"/>
      <c r="BS159" s="74"/>
      <c r="BT159" s="74"/>
      <c r="BU159" s="74"/>
      <c r="BV159" s="74"/>
      <c r="BW159" s="74"/>
      <c r="BX159" s="74"/>
      <c r="BY159" s="74"/>
      <c r="BZ159" s="74"/>
      <c r="CA159" s="74"/>
      <c r="CB159" s="74"/>
      <c r="CC159" s="74"/>
      <c r="CD159" s="74"/>
      <c r="CE159" s="74"/>
      <c r="CF159" s="74"/>
      <c r="CG159" s="74"/>
      <c r="CH159" s="74"/>
      <c r="CI159" s="74"/>
      <c r="CJ159" s="74"/>
      <c r="CK159" s="74"/>
      <c r="CL159" s="74"/>
      <c r="CM159" s="74"/>
      <c r="CN159" s="74"/>
      <c r="CO159" s="74"/>
      <c r="CP159" s="74"/>
      <c r="CQ159" s="74"/>
      <c r="CR159" s="74"/>
      <c r="CS159" s="74"/>
      <c r="CT159" s="74"/>
      <c r="CU159" s="74"/>
      <c r="CV159" s="74"/>
      <c r="CW159" s="74"/>
      <c r="CX159" s="74"/>
      <c r="CY159" s="74"/>
      <c r="CZ159" s="74"/>
      <c r="DA159" s="74"/>
      <c r="DB159" s="74"/>
      <c r="DC159" s="74"/>
      <c r="DD159" s="74"/>
      <c r="DE159" s="74"/>
      <c r="DF159" s="74"/>
      <c r="DG159" s="74"/>
      <c r="DH159" s="74"/>
      <c r="DI159" s="74"/>
      <c r="DJ159" s="74"/>
      <c r="DK159" s="74"/>
      <c r="DL159" s="74"/>
      <c r="DM159" s="74"/>
      <c r="DN159" s="74"/>
      <c r="DO159" s="74"/>
      <c r="DP159" s="74"/>
      <c r="DQ159" s="74"/>
      <c r="DR159" s="74"/>
      <c r="DS159" s="74"/>
      <c r="DT159" s="74"/>
      <c r="DU159" s="74"/>
      <c r="DV159" s="74"/>
      <c r="DW159" s="74"/>
      <c r="DX159" s="74"/>
      <c r="DY159" s="74"/>
      <c r="DZ159" s="74"/>
      <c r="EA159" s="74"/>
      <c r="EB159" s="74"/>
      <c r="EC159" s="74"/>
      <c r="ED159" s="74"/>
      <c r="EE159" s="74"/>
      <c r="EF159" s="74"/>
      <c r="EG159" s="74"/>
      <c r="EH159" s="74"/>
      <c r="EI159" s="74"/>
      <c r="EJ159" s="74"/>
      <c r="EK159" s="74"/>
      <c r="EL159" s="74"/>
      <c r="EM159" s="74"/>
      <c r="EN159" s="74"/>
      <c r="EO159" s="74"/>
      <c r="EP159" s="74"/>
      <c r="EQ159" s="74"/>
      <c r="ER159" s="74"/>
      <c r="ES159" s="74"/>
      <c r="ET159" s="74"/>
      <c r="EU159" s="74"/>
      <c r="EV159" s="74"/>
      <c r="EW159" s="74"/>
      <c r="EX159" s="74"/>
      <c r="EY159" s="74"/>
      <c r="EZ159" s="74"/>
      <c r="FA159" s="74"/>
      <c r="FB159" s="74"/>
      <c r="FC159" s="74"/>
      <c r="FD159" s="74"/>
      <c r="FE159" s="74"/>
      <c r="FF159" s="74"/>
      <c r="FG159" s="74"/>
      <c r="FH159" s="74"/>
      <c r="FI159" s="74"/>
      <c r="FJ159" s="74"/>
      <c r="FK159" s="74"/>
      <c r="FL159" s="74"/>
      <c r="FM159" s="74"/>
      <c r="FN159" s="74"/>
      <c r="FO159" s="74"/>
      <c r="FP159" s="74"/>
      <c r="FQ159" s="74"/>
      <c r="FR159" s="74"/>
      <c r="FS159" s="74"/>
      <c r="FT159" s="74"/>
      <c r="FU159" s="74"/>
      <c r="FV159" s="74"/>
      <c r="FW159" s="74"/>
      <c r="FX159" s="74"/>
      <c r="FY159" s="74"/>
      <c r="FZ159" s="74"/>
      <c r="GA159" s="74"/>
      <c r="GB159" s="74"/>
      <c r="GC159" s="74"/>
      <c r="GD159" s="74"/>
      <c r="GE159" s="74"/>
      <c r="GF159" s="74"/>
      <c r="GG159" s="74"/>
      <c r="GH159" s="74"/>
      <c r="GI159" s="74"/>
      <c r="GJ159" s="74"/>
      <c r="GK159" s="74"/>
      <c r="GL159" s="74"/>
      <c r="GM159" s="74"/>
      <c r="GN159" s="74"/>
      <c r="GO159" s="74"/>
      <c r="GP159" s="74"/>
      <c r="GQ159" s="74"/>
      <c r="GR159" s="74"/>
      <c r="GS159" s="74"/>
      <c r="GT159" s="74"/>
      <c r="GU159" s="74"/>
      <c r="GV159" s="74"/>
      <c r="GW159" s="74"/>
      <c r="GX159" s="74"/>
      <c r="GY159" s="74"/>
      <c r="GZ159" s="74"/>
      <c r="HA159" s="74"/>
      <c r="HB159" s="74"/>
      <c r="HC159" s="74"/>
    </row>
    <row r="160" spans="1:211" customFormat="1" ht="15.6" x14ac:dyDescent="0.3">
      <c r="A160" s="36"/>
      <c r="B160" s="73"/>
      <c r="C160" s="218"/>
      <c r="D160" s="389"/>
      <c r="E160" s="679"/>
      <c r="F160" s="679"/>
      <c r="G160" s="679"/>
      <c r="H160" s="679"/>
      <c r="I160" s="679"/>
      <c r="J160" s="679"/>
      <c r="K160" s="679"/>
      <c r="L160" s="679"/>
      <c r="M160" s="679"/>
      <c r="N160" s="679"/>
      <c r="O160" s="679"/>
      <c r="P160" s="679"/>
      <c r="Q160" s="679"/>
      <c r="R160" s="823"/>
      <c r="S160" s="36"/>
      <c r="T160" s="74"/>
      <c r="U160" s="74"/>
      <c r="V160" s="74"/>
      <c r="W160" s="74"/>
      <c r="X160" s="74"/>
      <c r="Y160" s="74"/>
      <c r="Z160" s="74"/>
      <c r="AA160" s="74"/>
      <c r="AB160" s="74"/>
      <c r="AC160" s="74"/>
      <c r="AD160" s="74"/>
      <c r="AE160" s="74"/>
      <c r="AF160" s="74"/>
      <c r="AG160" s="74"/>
      <c r="AH160" s="74"/>
      <c r="AI160" s="74"/>
      <c r="AJ160" s="74"/>
      <c r="AK160" s="74"/>
      <c r="AL160" s="74"/>
      <c r="AM160" s="74"/>
      <c r="AN160" s="74"/>
      <c r="AO160" s="74"/>
      <c r="AP160" s="74"/>
      <c r="AQ160" s="74"/>
      <c r="AR160" s="74"/>
      <c r="AS160" s="74"/>
      <c r="AT160" s="74"/>
      <c r="AU160" s="74"/>
      <c r="AV160" s="74"/>
      <c r="AW160" s="74"/>
      <c r="AX160" s="74"/>
      <c r="AY160" s="74"/>
      <c r="AZ160" s="74"/>
      <c r="BA160" s="74"/>
      <c r="BB160" s="74"/>
      <c r="BC160" s="74"/>
      <c r="BD160" s="74"/>
      <c r="BE160" s="74"/>
      <c r="BF160" s="74"/>
      <c r="BG160" s="74"/>
      <c r="BH160" s="74"/>
      <c r="BI160" s="74"/>
      <c r="BJ160" s="74"/>
      <c r="BK160" s="74"/>
      <c r="BL160" s="74"/>
      <c r="BM160" s="74"/>
      <c r="BN160" s="74"/>
      <c r="BO160" s="74"/>
      <c r="BP160" s="74"/>
      <c r="BQ160" s="74"/>
      <c r="BR160" s="74"/>
      <c r="BS160" s="74"/>
      <c r="BT160" s="74"/>
      <c r="BU160" s="74"/>
      <c r="BV160" s="74"/>
      <c r="BW160" s="74"/>
      <c r="BX160" s="74"/>
      <c r="BY160" s="74"/>
      <c r="BZ160" s="74"/>
      <c r="CA160" s="74"/>
      <c r="CB160" s="74"/>
      <c r="CC160" s="74"/>
      <c r="CD160" s="74"/>
      <c r="CE160" s="74"/>
      <c r="CF160" s="74"/>
      <c r="CG160" s="74"/>
      <c r="CH160" s="74"/>
      <c r="CI160" s="74"/>
      <c r="CJ160" s="74"/>
      <c r="CK160" s="74"/>
      <c r="CL160" s="74"/>
      <c r="CM160" s="74"/>
      <c r="CN160" s="74"/>
      <c r="CO160" s="74"/>
      <c r="CP160" s="74"/>
      <c r="CQ160" s="74"/>
      <c r="CR160" s="74"/>
      <c r="CS160" s="74"/>
      <c r="CT160" s="74"/>
      <c r="CU160" s="74"/>
      <c r="CV160" s="74"/>
      <c r="CW160" s="74"/>
      <c r="CX160" s="74"/>
      <c r="CY160" s="74"/>
      <c r="CZ160" s="74"/>
      <c r="DA160" s="74"/>
      <c r="DB160" s="74"/>
      <c r="DC160" s="74"/>
      <c r="DD160" s="74"/>
      <c r="DE160" s="74"/>
      <c r="DF160" s="74"/>
      <c r="DG160" s="74"/>
      <c r="DH160" s="74"/>
      <c r="DI160" s="74"/>
      <c r="DJ160" s="74"/>
      <c r="DK160" s="74"/>
      <c r="DL160" s="74"/>
      <c r="DM160" s="74"/>
      <c r="DN160" s="74"/>
      <c r="DO160" s="74"/>
      <c r="DP160" s="74"/>
      <c r="DQ160" s="74"/>
      <c r="DR160" s="74"/>
      <c r="DS160" s="74"/>
      <c r="DT160" s="74"/>
      <c r="DU160" s="74"/>
      <c r="DV160" s="74"/>
      <c r="DW160" s="74"/>
      <c r="DX160" s="74"/>
      <c r="DY160" s="74"/>
      <c r="DZ160" s="74"/>
      <c r="EA160" s="74"/>
      <c r="EB160" s="74"/>
      <c r="EC160" s="74"/>
      <c r="ED160" s="74"/>
      <c r="EE160" s="74"/>
      <c r="EF160" s="74"/>
      <c r="EG160" s="74"/>
      <c r="EH160" s="74"/>
      <c r="EI160" s="74"/>
      <c r="EJ160" s="74"/>
      <c r="EK160" s="74"/>
      <c r="EL160" s="74"/>
      <c r="EM160" s="74"/>
      <c r="EN160" s="74"/>
      <c r="EO160" s="74"/>
      <c r="EP160" s="74"/>
      <c r="EQ160" s="74"/>
      <c r="ER160" s="74"/>
      <c r="ES160" s="74"/>
      <c r="ET160" s="74"/>
      <c r="EU160" s="74"/>
      <c r="EV160" s="74"/>
      <c r="EW160" s="74"/>
      <c r="EX160" s="74"/>
      <c r="EY160" s="74"/>
      <c r="EZ160" s="74"/>
      <c r="FA160" s="74"/>
      <c r="FB160" s="74"/>
      <c r="FC160" s="74"/>
      <c r="FD160" s="74"/>
      <c r="FE160" s="74"/>
      <c r="FF160" s="74"/>
      <c r="FG160" s="74"/>
      <c r="FH160" s="74"/>
      <c r="FI160" s="74"/>
      <c r="FJ160" s="74"/>
      <c r="FK160" s="74"/>
      <c r="FL160" s="74"/>
      <c r="FM160" s="74"/>
      <c r="FN160" s="74"/>
      <c r="FO160" s="74"/>
      <c r="FP160" s="74"/>
      <c r="FQ160" s="74"/>
      <c r="FR160" s="74"/>
      <c r="FS160" s="74"/>
      <c r="FT160" s="74"/>
      <c r="FU160" s="74"/>
      <c r="FV160" s="74"/>
      <c r="FW160" s="74"/>
      <c r="FX160" s="74"/>
      <c r="FY160" s="74"/>
      <c r="FZ160" s="74"/>
      <c r="GA160" s="74"/>
      <c r="GB160" s="74"/>
      <c r="GC160" s="74"/>
      <c r="GD160" s="74"/>
      <c r="GE160" s="74"/>
      <c r="GF160" s="74"/>
      <c r="GG160" s="74"/>
      <c r="GH160" s="74"/>
      <c r="GI160" s="74"/>
      <c r="GJ160" s="74"/>
      <c r="GK160" s="74"/>
      <c r="GL160" s="74"/>
      <c r="GM160" s="74"/>
      <c r="GN160" s="74"/>
      <c r="GO160" s="74"/>
      <c r="GP160" s="74"/>
      <c r="GQ160" s="74"/>
      <c r="GR160" s="74"/>
      <c r="GS160" s="74"/>
      <c r="GT160" s="74"/>
      <c r="GU160" s="74"/>
      <c r="GV160" s="74"/>
      <c r="GW160" s="74"/>
      <c r="GX160" s="74"/>
      <c r="GY160" s="74"/>
      <c r="GZ160" s="74"/>
      <c r="HA160" s="74"/>
      <c r="HB160" s="74"/>
      <c r="HC160" s="74"/>
    </row>
    <row r="161" spans="1:211" customFormat="1" ht="15.6" x14ac:dyDescent="0.3">
      <c r="A161" s="36"/>
      <c r="B161" s="73"/>
      <c r="C161" s="218"/>
      <c r="D161" s="389"/>
      <c r="E161" s="679" t="s">
        <v>1866</v>
      </c>
      <c r="F161" s="679"/>
      <c r="G161" s="679"/>
      <c r="H161" s="679"/>
      <c r="I161" s="679"/>
      <c r="J161" s="679"/>
      <c r="K161" s="679"/>
      <c r="L161" s="679"/>
      <c r="M161" s="679"/>
      <c r="N161" s="679"/>
      <c r="O161" s="679"/>
      <c r="P161" s="679"/>
      <c r="Q161" s="679"/>
      <c r="R161" s="823"/>
      <c r="S161" s="36"/>
      <c r="T161" s="74"/>
      <c r="U161" s="74"/>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74"/>
      <c r="BP161" s="74"/>
      <c r="BQ161" s="74"/>
      <c r="BR161" s="74"/>
      <c r="BS161" s="74"/>
      <c r="BT161" s="74"/>
      <c r="BU161" s="74"/>
      <c r="BV161" s="74"/>
      <c r="BW161" s="74"/>
      <c r="BX161" s="74"/>
      <c r="BY161" s="74"/>
      <c r="BZ161" s="74"/>
      <c r="CA161" s="74"/>
      <c r="CB161" s="74"/>
      <c r="CC161" s="74"/>
      <c r="CD161" s="74"/>
      <c r="CE161" s="74"/>
      <c r="CF161" s="74"/>
      <c r="CG161" s="74"/>
      <c r="CH161" s="74"/>
      <c r="CI161" s="74"/>
      <c r="CJ161" s="74"/>
      <c r="CK161" s="74"/>
      <c r="CL161" s="74"/>
      <c r="CM161" s="74"/>
      <c r="CN161" s="74"/>
      <c r="CO161" s="74"/>
      <c r="CP161" s="74"/>
      <c r="CQ161" s="74"/>
      <c r="CR161" s="74"/>
      <c r="CS161" s="74"/>
      <c r="CT161" s="74"/>
      <c r="CU161" s="74"/>
      <c r="CV161" s="74"/>
      <c r="CW161" s="74"/>
      <c r="CX161" s="74"/>
      <c r="CY161" s="74"/>
      <c r="CZ161" s="74"/>
      <c r="DA161" s="74"/>
      <c r="DB161" s="74"/>
      <c r="DC161" s="74"/>
      <c r="DD161" s="74"/>
      <c r="DE161" s="74"/>
      <c r="DF161" s="74"/>
      <c r="DG161" s="74"/>
      <c r="DH161" s="74"/>
      <c r="DI161" s="74"/>
      <c r="DJ161" s="74"/>
      <c r="DK161" s="74"/>
      <c r="DL161" s="74"/>
      <c r="DM161" s="74"/>
      <c r="DN161" s="74"/>
      <c r="DO161" s="74"/>
      <c r="DP161" s="74"/>
      <c r="DQ161" s="74"/>
      <c r="DR161" s="74"/>
      <c r="DS161" s="74"/>
      <c r="DT161" s="74"/>
      <c r="DU161" s="74"/>
      <c r="DV161" s="74"/>
      <c r="DW161" s="74"/>
      <c r="DX161" s="74"/>
      <c r="DY161" s="74"/>
      <c r="DZ161" s="74"/>
      <c r="EA161" s="74"/>
      <c r="EB161" s="74"/>
      <c r="EC161" s="74"/>
      <c r="ED161" s="74"/>
      <c r="EE161" s="74"/>
      <c r="EF161" s="74"/>
      <c r="EG161" s="74"/>
      <c r="EH161" s="74"/>
      <c r="EI161" s="74"/>
      <c r="EJ161" s="74"/>
      <c r="EK161" s="74"/>
      <c r="EL161" s="74"/>
      <c r="EM161" s="74"/>
      <c r="EN161" s="74"/>
      <c r="EO161" s="74"/>
      <c r="EP161" s="74"/>
      <c r="EQ161" s="74"/>
      <c r="ER161" s="74"/>
      <c r="ES161" s="74"/>
      <c r="ET161" s="74"/>
      <c r="EU161" s="74"/>
      <c r="EV161" s="74"/>
      <c r="EW161" s="74"/>
      <c r="EX161" s="74"/>
      <c r="EY161" s="74"/>
      <c r="EZ161" s="74"/>
      <c r="FA161" s="74"/>
      <c r="FB161" s="74"/>
      <c r="FC161" s="74"/>
      <c r="FD161" s="74"/>
      <c r="FE161" s="74"/>
      <c r="FF161" s="74"/>
      <c r="FG161" s="74"/>
      <c r="FH161" s="74"/>
      <c r="FI161" s="74"/>
      <c r="FJ161" s="74"/>
      <c r="FK161" s="74"/>
      <c r="FL161" s="74"/>
      <c r="FM161" s="74"/>
      <c r="FN161" s="74"/>
      <c r="FO161" s="74"/>
      <c r="FP161" s="74"/>
      <c r="FQ161" s="74"/>
      <c r="FR161" s="74"/>
      <c r="FS161" s="74"/>
      <c r="FT161" s="74"/>
      <c r="FU161" s="74"/>
      <c r="FV161" s="74"/>
      <c r="FW161" s="74"/>
      <c r="FX161" s="74"/>
      <c r="FY161" s="74"/>
      <c r="FZ161" s="74"/>
      <c r="GA161" s="74"/>
      <c r="GB161" s="74"/>
      <c r="GC161" s="74"/>
      <c r="GD161" s="74"/>
      <c r="GE161" s="74"/>
      <c r="GF161" s="74"/>
      <c r="GG161" s="74"/>
      <c r="GH161" s="74"/>
      <c r="GI161" s="74"/>
      <c r="GJ161" s="74"/>
      <c r="GK161" s="74"/>
      <c r="GL161" s="74"/>
      <c r="GM161" s="74"/>
      <c r="GN161" s="74"/>
      <c r="GO161" s="74"/>
      <c r="GP161" s="74"/>
      <c r="GQ161" s="74"/>
      <c r="GR161" s="74"/>
      <c r="GS161" s="74"/>
      <c r="GT161" s="74"/>
      <c r="GU161" s="74"/>
      <c r="GV161" s="74"/>
      <c r="GW161" s="74"/>
      <c r="GX161" s="74"/>
      <c r="GY161" s="74"/>
      <c r="GZ161" s="74"/>
      <c r="HA161" s="74"/>
      <c r="HB161" s="74"/>
      <c r="HC161" s="74"/>
    </row>
    <row r="162" spans="1:211" customFormat="1" ht="15.6" x14ac:dyDescent="0.3">
      <c r="A162" s="36"/>
      <c r="B162" s="73"/>
      <c r="C162" s="218"/>
      <c r="D162" s="389"/>
      <c r="E162" s="679"/>
      <c r="F162" s="679"/>
      <c r="G162" s="679"/>
      <c r="H162" s="679"/>
      <c r="I162" s="679"/>
      <c r="J162" s="679"/>
      <c r="K162" s="679"/>
      <c r="L162" s="679"/>
      <c r="M162" s="679"/>
      <c r="N162" s="679"/>
      <c r="O162" s="679"/>
      <c r="P162" s="679"/>
      <c r="Q162" s="679"/>
      <c r="R162" s="823"/>
      <c r="S162" s="36"/>
      <c r="T162" s="74"/>
      <c r="U162" s="74"/>
      <c r="V162" s="74"/>
      <c r="W162" s="74"/>
      <c r="X162" s="74"/>
      <c r="Y162" s="74"/>
      <c r="Z162" s="74"/>
      <c r="AA162" s="74"/>
      <c r="AB162" s="74"/>
      <c r="AC162" s="74"/>
      <c r="AD162" s="74"/>
      <c r="AE162" s="74"/>
      <c r="AF162" s="74"/>
      <c r="AG162" s="74"/>
      <c r="AH162" s="74"/>
      <c r="AI162" s="74"/>
      <c r="AJ162" s="74"/>
      <c r="AK162" s="74"/>
      <c r="AL162" s="74"/>
      <c r="AM162" s="74"/>
      <c r="AN162" s="74"/>
      <c r="AO162" s="74"/>
      <c r="AP162" s="74"/>
      <c r="AQ162" s="74"/>
      <c r="AR162" s="74"/>
      <c r="AS162" s="74"/>
      <c r="AT162" s="74"/>
      <c r="AU162" s="74"/>
      <c r="AV162" s="74"/>
      <c r="AW162" s="74"/>
      <c r="AX162" s="74"/>
      <c r="AY162" s="74"/>
      <c r="AZ162" s="74"/>
      <c r="BA162" s="74"/>
      <c r="BB162" s="74"/>
      <c r="BC162" s="74"/>
      <c r="BD162" s="74"/>
      <c r="BE162" s="74"/>
      <c r="BF162" s="74"/>
      <c r="BG162" s="74"/>
      <c r="BH162" s="74"/>
      <c r="BI162" s="74"/>
      <c r="BJ162" s="74"/>
      <c r="BK162" s="74"/>
      <c r="BL162" s="74"/>
      <c r="BM162" s="74"/>
      <c r="BN162" s="74"/>
      <c r="BO162" s="74"/>
      <c r="BP162" s="74"/>
      <c r="BQ162" s="74"/>
      <c r="BR162" s="74"/>
      <c r="BS162" s="74"/>
      <c r="BT162" s="74"/>
      <c r="BU162" s="74"/>
      <c r="BV162" s="74"/>
      <c r="BW162" s="74"/>
      <c r="BX162" s="74"/>
      <c r="BY162" s="74"/>
      <c r="BZ162" s="74"/>
      <c r="CA162" s="74"/>
      <c r="CB162" s="74"/>
      <c r="CC162" s="74"/>
      <c r="CD162" s="74"/>
      <c r="CE162" s="74"/>
      <c r="CF162" s="74"/>
      <c r="CG162" s="74"/>
      <c r="CH162" s="74"/>
      <c r="CI162" s="74"/>
      <c r="CJ162" s="74"/>
      <c r="CK162" s="74"/>
      <c r="CL162" s="74"/>
      <c r="CM162" s="74"/>
      <c r="CN162" s="74"/>
      <c r="CO162" s="74"/>
      <c r="CP162" s="74"/>
      <c r="CQ162" s="74"/>
      <c r="CR162" s="74"/>
      <c r="CS162" s="74"/>
      <c r="CT162" s="74"/>
      <c r="CU162" s="74"/>
      <c r="CV162" s="74"/>
      <c r="CW162" s="74"/>
      <c r="CX162" s="74"/>
      <c r="CY162" s="74"/>
      <c r="CZ162" s="74"/>
      <c r="DA162" s="74"/>
      <c r="DB162" s="74"/>
      <c r="DC162" s="74"/>
      <c r="DD162" s="74"/>
      <c r="DE162" s="74"/>
      <c r="DF162" s="74"/>
      <c r="DG162" s="74"/>
      <c r="DH162" s="74"/>
      <c r="DI162" s="74"/>
      <c r="DJ162" s="74"/>
      <c r="DK162" s="74"/>
      <c r="DL162" s="74"/>
      <c r="DM162" s="74"/>
      <c r="DN162" s="74"/>
      <c r="DO162" s="74"/>
      <c r="DP162" s="74"/>
      <c r="DQ162" s="74"/>
      <c r="DR162" s="74"/>
      <c r="DS162" s="74"/>
      <c r="DT162" s="74"/>
      <c r="DU162" s="74"/>
      <c r="DV162" s="74"/>
      <c r="DW162" s="74"/>
      <c r="DX162" s="74"/>
      <c r="DY162" s="74"/>
      <c r="DZ162" s="74"/>
      <c r="EA162" s="74"/>
      <c r="EB162" s="74"/>
      <c r="EC162" s="74"/>
      <c r="ED162" s="74"/>
      <c r="EE162" s="74"/>
      <c r="EF162" s="74"/>
      <c r="EG162" s="74"/>
      <c r="EH162" s="74"/>
      <c r="EI162" s="74"/>
      <c r="EJ162" s="74"/>
      <c r="EK162" s="74"/>
      <c r="EL162" s="74"/>
      <c r="EM162" s="74"/>
      <c r="EN162" s="74"/>
      <c r="EO162" s="74"/>
      <c r="EP162" s="74"/>
      <c r="EQ162" s="74"/>
      <c r="ER162" s="74"/>
      <c r="ES162" s="74"/>
      <c r="ET162" s="74"/>
      <c r="EU162" s="74"/>
      <c r="EV162" s="74"/>
      <c r="EW162" s="74"/>
      <c r="EX162" s="74"/>
      <c r="EY162" s="74"/>
      <c r="EZ162" s="74"/>
      <c r="FA162" s="74"/>
      <c r="FB162" s="74"/>
      <c r="FC162" s="74"/>
      <c r="FD162" s="74"/>
      <c r="FE162" s="74"/>
      <c r="FF162" s="74"/>
      <c r="FG162" s="74"/>
      <c r="FH162" s="74"/>
      <c r="FI162" s="74"/>
      <c r="FJ162" s="74"/>
      <c r="FK162" s="74"/>
      <c r="FL162" s="74"/>
      <c r="FM162" s="74"/>
      <c r="FN162" s="74"/>
      <c r="FO162" s="74"/>
      <c r="FP162" s="74"/>
      <c r="FQ162" s="74"/>
      <c r="FR162" s="74"/>
      <c r="FS162" s="74"/>
      <c r="FT162" s="74"/>
      <c r="FU162" s="74"/>
      <c r="FV162" s="74"/>
      <c r="FW162" s="74"/>
      <c r="FX162" s="74"/>
      <c r="FY162" s="74"/>
      <c r="FZ162" s="74"/>
      <c r="GA162" s="74"/>
      <c r="GB162" s="74"/>
      <c r="GC162" s="74"/>
      <c r="GD162" s="74"/>
      <c r="GE162" s="74"/>
      <c r="GF162" s="74"/>
      <c r="GG162" s="74"/>
      <c r="GH162" s="74"/>
      <c r="GI162" s="74"/>
      <c r="GJ162" s="74"/>
      <c r="GK162" s="74"/>
      <c r="GL162" s="74"/>
      <c r="GM162" s="74"/>
      <c r="GN162" s="74"/>
      <c r="GO162" s="74"/>
      <c r="GP162" s="74"/>
      <c r="GQ162" s="74"/>
      <c r="GR162" s="74"/>
      <c r="GS162" s="74"/>
      <c r="GT162" s="74"/>
      <c r="GU162" s="74"/>
      <c r="GV162" s="74"/>
      <c r="GW162" s="74"/>
      <c r="GX162" s="74"/>
      <c r="GY162" s="74"/>
      <c r="GZ162" s="74"/>
      <c r="HA162" s="74"/>
      <c r="HB162" s="74"/>
      <c r="HC162" s="74"/>
    </row>
    <row r="163" spans="1:211" customFormat="1" ht="15.6" customHeight="1" x14ac:dyDescent="0.3">
      <c r="A163" s="36"/>
      <c r="B163" s="73"/>
      <c r="C163" s="218"/>
      <c r="D163" s="389"/>
      <c r="E163" s="679" t="s">
        <v>1867</v>
      </c>
      <c r="F163" s="679"/>
      <c r="G163" s="679"/>
      <c r="H163" s="679"/>
      <c r="I163" s="679"/>
      <c r="J163" s="679"/>
      <c r="K163" s="679"/>
      <c r="L163" s="679"/>
      <c r="M163" s="679"/>
      <c r="N163" s="679"/>
      <c r="O163" s="679"/>
      <c r="P163" s="679"/>
      <c r="Q163" s="679"/>
      <c r="R163" s="823"/>
      <c r="S163" s="36"/>
      <c r="T163" s="74"/>
      <c r="U163" s="74"/>
      <c r="V163" s="74"/>
      <c r="W163" s="74"/>
      <c r="X163" s="74"/>
      <c r="Y163" s="74"/>
      <c r="Z163" s="74"/>
      <c r="AA163" s="74"/>
      <c r="AB163" s="74"/>
      <c r="AC163" s="74"/>
      <c r="AD163" s="74"/>
      <c r="AE163" s="74"/>
      <c r="AF163" s="74"/>
      <c r="AG163" s="74"/>
      <c r="AH163" s="74"/>
      <c r="AI163" s="74"/>
      <c r="AJ163" s="74"/>
      <c r="AK163" s="74"/>
      <c r="AL163" s="74"/>
      <c r="AM163" s="74"/>
      <c r="AN163" s="74"/>
      <c r="AO163" s="74"/>
      <c r="AP163" s="74"/>
      <c r="AQ163" s="74"/>
      <c r="AR163" s="74"/>
      <c r="AS163" s="74"/>
      <c r="AT163" s="74"/>
      <c r="AU163" s="74"/>
      <c r="AV163" s="74"/>
      <c r="AW163" s="74"/>
      <c r="AX163" s="74"/>
      <c r="AY163" s="74"/>
      <c r="AZ163" s="74"/>
      <c r="BA163" s="74"/>
      <c r="BB163" s="74"/>
      <c r="BC163" s="74"/>
      <c r="BD163" s="74"/>
      <c r="BE163" s="74"/>
      <c r="BF163" s="74"/>
      <c r="BG163" s="74"/>
      <c r="BH163" s="74"/>
      <c r="BI163" s="74"/>
      <c r="BJ163" s="74"/>
      <c r="BK163" s="74"/>
      <c r="BL163" s="74"/>
      <c r="BM163" s="74"/>
      <c r="BN163" s="74"/>
      <c r="BO163" s="74"/>
      <c r="BP163" s="74"/>
      <c r="BQ163" s="74"/>
      <c r="BR163" s="74"/>
      <c r="BS163" s="74"/>
      <c r="BT163" s="74"/>
      <c r="BU163" s="74"/>
      <c r="BV163" s="74"/>
      <c r="BW163" s="74"/>
      <c r="BX163" s="74"/>
      <c r="BY163" s="74"/>
      <c r="BZ163" s="74"/>
      <c r="CA163" s="74"/>
      <c r="CB163" s="74"/>
      <c r="CC163" s="74"/>
      <c r="CD163" s="74"/>
      <c r="CE163" s="74"/>
      <c r="CF163" s="74"/>
      <c r="CG163" s="74"/>
      <c r="CH163" s="74"/>
      <c r="CI163" s="74"/>
      <c r="CJ163" s="74"/>
      <c r="CK163" s="74"/>
      <c r="CL163" s="74"/>
      <c r="CM163" s="74"/>
      <c r="CN163" s="74"/>
      <c r="CO163" s="74"/>
      <c r="CP163" s="74"/>
      <c r="CQ163" s="74"/>
      <c r="CR163" s="74"/>
      <c r="CS163" s="74"/>
      <c r="CT163" s="74"/>
      <c r="CU163" s="74"/>
      <c r="CV163" s="74"/>
      <c r="CW163" s="74"/>
      <c r="CX163" s="74"/>
      <c r="CY163" s="74"/>
      <c r="CZ163" s="74"/>
      <c r="DA163" s="74"/>
      <c r="DB163" s="74"/>
      <c r="DC163" s="74"/>
      <c r="DD163" s="74"/>
      <c r="DE163" s="74"/>
      <c r="DF163" s="74"/>
      <c r="DG163" s="74"/>
      <c r="DH163" s="74"/>
      <c r="DI163" s="74"/>
      <c r="DJ163" s="74"/>
      <c r="DK163" s="74"/>
      <c r="DL163" s="74"/>
      <c r="DM163" s="74"/>
      <c r="DN163" s="74"/>
      <c r="DO163" s="74"/>
      <c r="DP163" s="74"/>
      <c r="DQ163" s="74"/>
      <c r="DR163" s="74"/>
      <c r="DS163" s="74"/>
      <c r="DT163" s="74"/>
      <c r="DU163" s="74"/>
      <c r="DV163" s="74"/>
      <c r="DW163" s="74"/>
      <c r="DX163" s="74"/>
      <c r="DY163" s="74"/>
      <c r="DZ163" s="74"/>
      <c r="EA163" s="74"/>
      <c r="EB163" s="74"/>
      <c r="EC163" s="74"/>
      <c r="ED163" s="74"/>
      <c r="EE163" s="74"/>
      <c r="EF163" s="74"/>
      <c r="EG163" s="74"/>
      <c r="EH163" s="74"/>
      <c r="EI163" s="74"/>
      <c r="EJ163" s="74"/>
      <c r="EK163" s="74"/>
      <c r="EL163" s="74"/>
      <c r="EM163" s="74"/>
      <c r="EN163" s="74"/>
      <c r="EO163" s="74"/>
      <c r="EP163" s="74"/>
      <c r="EQ163" s="74"/>
      <c r="ER163" s="74"/>
      <c r="ES163" s="74"/>
      <c r="ET163" s="74"/>
      <c r="EU163" s="74"/>
      <c r="EV163" s="74"/>
      <c r="EW163" s="74"/>
      <c r="EX163" s="74"/>
      <c r="EY163" s="74"/>
      <c r="EZ163" s="74"/>
      <c r="FA163" s="74"/>
      <c r="FB163" s="74"/>
      <c r="FC163" s="74"/>
      <c r="FD163" s="74"/>
      <c r="FE163" s="74"/>
      <c r="FF163" s="74"/>
      <c r="FG163" s="74"/>
      <c r="FH163" s="74"/>
      <c r="FI163" s="74"/>
      <c r="FJ163" s="74"/>
      <c r="FK163" s="74"/>
      <c r="FL163" s="74"/>
      <c r="FM163" s="74"/>
      <c r="FN163" s="74"/>
      <c r="FO163" s="74"/>
      <c r="FP163" s="74"/>
      <c r="FQ163" s="74"/>
      <c r="FR163" s="74"/>
      <c r="FS163" s="74"/>
      <c r="FT163" s="74"/>
      <c r="FU163" s="74"/>
      <c r="FV163" s="74"/>
      <c r="FW163" s="74"/>
      <c r="FX163" s="74"/>
      <c r="FY163" s="74"/>
      <c r="FZ163" s="74"/>
      <c r="GA163" s="74"/>
      <c r="GB163" s="74"/>
      <c r="GC163" s="74"/>
      <c r="GD163" s="74"/>
      <c r="GE163" s="74"/>
      <c r="GF163" s="74"/>
      <c r="GG163" s="74"/>
      <c r="GH163" s="74"/>
      <c r="GI163" s="74"/>
      <c r="GJ163" s="74"/>
      <c r="GK163" s="74"/>
      <c r="GL163" s="74"/>
      <c r="GM163" s="74"/>
      <c r="GN163" s="74"/>
      <c r="GO163" s="74"/>
      <c r="GP163" s="74"/>
      <c r="GQ163" s="74"/>
      <c r="GR163" s="74"/>
      <c r="GS163" s="74"/>
      <c r="GT163" s="74"/>
      <c r="GU163" s="74"/>
      <c r="GV163" s="74"/>
      <c r="GW163" s="74"/>
      <c r="GX163" s="74"/>
      <c r="GY163" s="74"/>
      <c r="GZ163" s="74"/>
      <c r="HA163" s="74"/>
      <c r="HB163" s="74"/>
      <c r="HC163" s="74"/>
    </row>
    <row r="164" spans="1:211" customFormat="1" ht="10.199999999999999" customHeight="1" x14ac:dyDescent="0.3">
      <c r="A164" s="36"/>
      <c r="B164" s="73"/>
      <c r="C164" s="218"/>
      <c r="D164" s="389"/>
      <c r="E164" s="93"/>
      <c r="F164" s="93"/>
      <c r="G164" s="93"/>
      <c r="H164" s="93"/>
      <c r="I164" s="93"/>
      <c r="J164" s="93"/>
      <c r="K164" s="93"/>
      <c r="L164" s="93"/>
      <c r="M164" s="93"/>
      <c r="N164" s="93"/>
      <c r="O164" s="93"/>
      <c r="P164" s="93"/>
      <c r="Q164" s="93"/>
      <c r="R164" s="94"/>
      <c r="S164" s="36"/>
      <c r="T164" s="74"/>
      <c r="U164" s="74"/>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c r="BG164" s="74"/>
      <c r="BH164" s="74"/>
      <c r="BI164" s="74"/>
      <c r="BJ164" s="74"/>
      <c r="BK164" s="74"/>
      <c r="BL164" s="74"/>
      <c r="BM164" s="74"/>
      <c r="BN164" s="74"/>
      <c r="BO164" s="74"/>
      <c r="BP164" s="74"/>
      <c r="BQ164" s="74"/>
      <c r="BR164" s="74"/>
      <c r="BS164" s="74"/>
      <c r="BT164" s="74"/>
      <c r="BU164" s="74"/>
      <c r="BV164" s="74"/>
      <c r="BW164" s="74"/>
      <c r="BX164" s="74"/>
      <c r="BY164" s="74"/>
      <c r="BZ164" s="74"/>
      <c r="CA164" s="74"/>
      <c r="CB164" s="74"/>
      <c r="CC164" s="74"/>
      <c r="CD164" s="74"/>
      <c r="CE164" s="74"/>
      <c r="CF164" s="74"/>
      <c r="CG164" s="74"/>
      <c r="CH164" s="74"/>
      <c r="CI164" s="74"/>
      <c r="CJ164" s="74"/>
      <c r="CK164" s="74"/>
      <c r="CL164" s="74"/>
      <c r="CM164" s="74"/>
      <c r="CN164" s="74"/>
      <c r="CO164" s="74"/>
      <c r="CP164" s="74"/>
      <c r="CQ164" s="74"/>
      <c r="CR164" s="74"/>
      <c r="CS164" s="74"/>
      <c r="CT164" s="74"/>
      <c r="CU164" s="74"/>
      <c r="CV164" s="74"/>
      <c r="CW164" s="74"/>
      <c r="CX164" s="74"/>
      <c r="CY164" s="74"/>
      <c r="CZ164" s="74"/>
      <c r="DA164" s="74"/>
      <c r="DB164" s="74"/>
      <c r="DC164" s="74"/>
      <c r="DD164" s="74"/>
      <c r="DE164" s="74"/>
      <c r="DF164" s="74"/>
      <c r="DG164" s="74"/>
      <c r="DH164" s="74"/>
      <c r="DI164" s="74"/>
      <c r="DJ164" s="74"/>
      <c r="DK164" s="74"/>
      <c r="DL164" s="74"/>
      <c r="DM164" s="74"/>
      <c r="DN164" s="74"/>
      <c r="DO164" s="74"/>
      <c r="DP164" s="74"/>
      <c r="DQ164" s="74"/>
      <c r="DR164" s="74"/>
      <c r="DS164" s="74"/>
      <c r="DT164" s="74"/>
      <c r="DU164" s="74"/>
      <c r="DV164" s="74"/>
      <c r="DW164" s="74"/>
      <c r="DX164" s="74"/>
      <c r="DY164" s="74"/>
      <c r="DZ164" s="74"/>
      <c r="EA164" s="74"/>
      <c r="EB164" s="74"/>
      <c r="EC164" s="74"/>
      <c r="ED164" s="74"/>
      <c r="EE164" s="74"/>
      <c r="EF164" s="74"/>
      <c r="EG164" s="74"/>
      <c r="EH164" s="74"/>
      <c r="EI164" s="74"/>
      <c r="EJ164" s="74"/>
      <c r="EK164" s="74"/>
      <c r="EL164" s="74"/>
      <c r="EM164" s="74"/>
      <c r="EN164" s="74"/>
      <c r="EO164" s="74"/>
      <c r="EP164" s="74"/>
      <c r="EQ164" s="74"/>
      <c r="ER164" s="74"/>
      <c r="ES164" s="74"/>
      <c r="ET164" s="74"/>
      <c r="EU164" s="74"/>
      <c r="EV164" s="74"/>
      <c r="EW164" s="74"/>
      <c r="EX164" s="74"/>
      <c r="EY164" s="74"/>
      <c r="EZ164" s="74"/>
      <c r="FA164" s="74"/>
      <c r="FB164" s="74"/>
      <c r="FC164" s="74"/>
      <c r="FD164" s="74"/>
      <c r="FE164" s="74"/>
      <c r="FF164" s="74"/>
      <c r="FG164" s="74"/>
      <c r="FH164" s="74"/>
      <c r="FI164" s="74"/>
      <c r="FJ164" s="74"/>
      <c r="FK164" s="74"/>
      <c r="FL164" s="74"/>
      <c r="FM164" s="74"/>
      <c r="FN164" s="74"/>
      <c r="FO164" s="74"/>
      <c r="FP164" s="74"/>
      <c r="FQ164" s="74"/>
      <c r="FR164" s="74"/>
      <c r="FS164" s="74"/>
      <c r="FT164" s="74"/>
      <c r="FU164" s="74"/>
      <c r="FV164" s="74"/>
      <c r="FW164" s="74"/>
      <c r="FX164" s="74"/>
      <c r="FY164" s="74"/>
      <c r="FZ164" s="74"/>
      <c r="GA164" s="74"/>
      <c r="GB164" s="74"/>
      <c r="GC164" s="74"/>
      <c r="GD164" s="74"/>
      <c r="GE164" s="74"/>
      <c r="GF164" s="74"/>
      <c r="GG164" s="74"/>
      <c r="GH164" s="74"/>
      <c r="GI164" s="74"/>
      <c r="GJ164" s="74"/>
      <c r="GK164" s="74"/>
      <c r="GL164" s="74"/>
      <c r="GM164" s="74"/>
      <c r="GN164" s="74"/>
      <c r="GO164" s="74"/>
      <c r="GP164" s="74"/>
      <c r="GQ164" s="74"/>
      <c r="GR164" s="74"/>
      <c r="GS164" s="74"/>
      <c r="GT164" s="74"/>
      <c r="GU164" s="74"/>
      <c r="GV164" s="74"/>
      <c r="GW164" s="74"/>
      <c r="GX164" s="74"/>
      <c r="GY164" s="74"/>
      <c r="GZ164" s="74"/>
      <c r="HA164" s="74"/>
      <c r="HB164" s="74"/>
      <c r="HC164" s="74"/>
    </row>
    <row r="165" spans="1:211" customFormat="1" ht="19.95" customHeight="1" x14ac:dyDescent="0.3">
      <c r="A165" s="36"/>
      <c r="B165" s="73"/>
      <c r="C165" s="218"/>
      <c r="D165" s="389"/>
      <c r="E165" s="460" t="s">
        <v>1868</v>
      </c>
      <c r="F165" s="202"/>
      <c r="G165" s="74"/>
      <c r="H165" s="74"/>
      <c r="I165" s="74"/>
      <c r="J165" s="74"/>
      <c r="K165" s="74"/>
      <c r="L165" s="74"/>
      <c r="M165" s="222"/>
      <c r="N165" s="74"/>
      <c r="O165" s="74"/>
      <c r="P165" s="74"/>
      <c r="Q165" s="74"/>
      <c r="R165" s="75"/>
      <c r="S165" s="36"/>
      <c r="T165" s="74"/>
      <c r="U165" s="74"/>
      <c r="V165" s="74"/>
      <c r="W165" s="74"/>
      <c r="X165" s="74"/>
      <c r="Y165" s="74"/>
      <c r="Z165" s="74"/>
      <c r="AA165" s="74"/>
      <c r="AB165" s="74"/>
      <c r="AC165" s="74"/>
      <c r="AD165" s="74"/>
      <c r="AE165" s="74"/>
      <c r="AF165" s="74"/>
      <c r="AG165" s="74"/>
      <c r="AH165" s="74"/>
      <c r="AI165" s="74"/>
      <c r="AJ165" s="74"/>
      <c r="AK165" s="74"/>
      <c r="AL165" s="74"/>
      <c r="AM165" s="74"/>
      <c r="AN165" s="74"/>
      <c r="AO165" s="74"/>
      <c r="AP165" s="74"/>
      <c r="AQ165" s="74"/>
      <c r="AR165" s="74"/>
      <c r="AS165" s="74"/>
      <c r="AT165" s="74"/>
      <c r="AU165" s="74"/>
      <c r="AV165" s="74"/>
      <c r="AW165" s="74"/>
      <c r="AX165" s="74"/>
      <c r="AY165" s="74"/>
      <c r="AZ165" s="74"/>
      <c r="BA165" s="74"/>
      <c r="BB165" s="74"/>
      <c r="BC165" s="74"/>
      <c r="BD165" s="74"/>
      <c r="BE165" s="74"/>
      <c r="BF165" s="74"/>
      <c r="BG165" s="74"/>
      <c r="BH165" s="74"/>
      <c r="BI165" s="74"/>
      <c r="BJ165" s="74"/>
      <c r="BK165" s="74"/>
      <c r="BL165" s="74"/>
      <c r="BM165" s="74"/>
      <c r="BN165" s="74"/>
      <c r="BO165" s="74"/>
      <c r="BP165" s="74"/>
      <c r="BQ165" s="74"/>
      <c r="BR165" s="74"/>
      <c r="BS165" s="74"/>
      <c r="BT165" s="74"/>
      <c r="BU165" s="74"/>
      <c r="BV165" s="74"/>
      <c r="BW165" s="74"/>
      <c r="BX165" s="74"/>
      <c r="BY165" s="74"/>
      <c r="BZ165" s="74"/>
      <c r="CA165" s="74"/>
      <c r="CB165" s="74"/>
      <c r="CC165" s="74"/>
      <c r="CD165" s="74"/>
      <c r="CE165" s="74"/>
      <c r="CF165" s="74"/>
      <c r="CG165" s="74"/>
      <c r="CH165" s="74"/>
      <c r="CI165" s="74"/>
      <c r="CJ165" s="74"/>
      <c r="CK165" s="74"/>
      <c r="CL165" s="74"/>
      <c r="CM165" s="74"/>
      <c r="CN165" s="74"/>
      <c r="CO165" s="74"/>
      <c r="CP165" s="74"/>
      <c r="CQ165" s="74"/>
      <c r="CR165" s="74"/>
      <c r="CS165" s="74"/>
      <c r="CT165" s="74"/>
      <c r="CU165" s="74"/>
      <c r="CV165" s="74"/>
      <c r="CW165" s="74"/>
      <c r="CX165" s="74"/>
      <c r="CY165" s="74"/>
      <c r="CZ165" s="74"/>
      <c r="DA165" s="74"/>
      <c r="DB165" s="74"/>
      <c r="DC165" s="74"/>
      <c r="DD165" s="74"/>
      <c r="DE165" s="74"/>
      <c r="DF165" s="74"/>
      <c r="DG165" s="74"/>
      <c r="DH165" s="74"/>
      <c r="DI165" s="74"/>
      <c r="DJ165" s="74"/>
      <c r="DK165" s="74"/>
      <c r="DL165" s="74"/>
      <c r="DM165" s="74"/>
      <c r="DN165" s="74"/>
      <c r="DO165" s="74"/>
      <c r="DP165" s="74"/>
      <c r="DQ165" s="74"/>
      <c r="DR165" s="74"/>
      <c r="DS165" s="74"/>
      <c r="DT165" s="74"/>
      <c r="DU165" s="74"/>
      <c r="DV165" s="74"/>
      <c r="DW165" s="74"/>
      <c r="DX165" s="74"/>
      <c r="DY165" s="74"/>
      <c r="DZ165" s="74"/>
      <c r="EA165" s="74"/>
      <c r="EB165" s="74"/>
      <c r="EC165" s="74"/>
      <c r="ED165" s="74"/>
      <c r="EE165" s="74"/>
      <c r="EF165" s="74"/>
      <c r="EG165" s="74"/>
      <c r="EH165" s="74"/>
      <c r="EI165" s="74"/>
      <c r="EJ165" s="74"/>
      <c r="EK165" s="74"/>
      <c r="EL165" s="74"/>
      <c r="EM165" s="74"/>
      <c r="EN165" s="74"/>
      <c r="EO165" s="74"/>
      <c r="EP165" s="74"/>
      <c r="EQ165" s="74"/>
      <c r="ER165" s="74"/>
      <c r="ES165" s="74"/>
      <c r="ET165" s="74"/>
      <c r="EU165" s="74"/>
      <c r="EV165" s="74"/>
      <c r="EW165" s="74"/>
      <c r="EX165" s="74"/>
      <c r="EY165" s="74"/>
      <c r="EZ165" s="74"/>
      <c r="FA165" s="74"/>
      <c r="FB165" s="74"/>
      <c r="FC165" s="74"/>
      <c r="FD165" s="74"/>
      <c r="FE165" s="74"/>
      <c r="FF165" s="74"/>
      <c r="FG165" s="74"/>
      <c r="FH165" s="74"/>
      <c r="FI165" s="74"/>
      <c r="FJ165" s="74"/>
      <c r="FK165" s="74"/>
      <c r="FL165" s="74"/>
      <c r="FM165" s="74"/>
      <c r="FN165" s="74"/>
      <c r="FO165" s="74"/>
      <c r="FP165" s="74"/>
      <c r="FQ165" s="74"/>
      <c r="FR165" s="74"/>
      <c r="FS165" s="74"/>
      <c r="FT165" s="74"/>
      <c r="FU165" s="74"/>
      <c r="FV165" s="74"/>
      <c r="FW165" s="74"/>
      <c r="FX165" s="74"/>
      <c r="FY165" s="74"/>
      <c r="FZ165" s="74"/>
      <c r="GA165" s="74"/>
      <c r="GB165" s="74"/>
      <c r="GC165" s="74"/>
      <c r="GD165" s="74"/>
      <c r="GE165" s="74"/>
      <c r="GF165" s="74"/>
      <c r="GG165" s="74"/>
      <c r="GH165" s="74"/>
      <c r="GI165" s="74"/>
      <c r="GJ165" s="74"/>
      <c r="GK165" s="74"/>
      <c r="GL165" s="74"/>
      <c r="GM165" s="74"/>
      <c r="GN165" s="74"/>
      <c r="GO165" s="74"/>
      <c r="GP165" s="74"/>
      <c r="GQ165" s="74"/>
      <c r="GR165" s="74"/>
      <c r="GS165" s="74"/>
      <c r="GT165" s="74"/>
      <c r="GU165" s="74"/>
      <c r="GV165" s="74"/>
      <c r="GW165" s="74"/>
      <c r="GX165" s="74"/>
      <c r="GY165" s="74"/>
      <c r="GZ165" s="74"/>
      <c r="HA165" s="74"/>
      <c r="HB165" s="74"/>
      <c r="HC165" s="74"/>
    </row>
    <row r="166" spans="1:211" customFormat="1" ht="19.95" customHeight="1" x14ac:dyDescent="0.3">
      <c r="A166" s="36"/>
      <c r="B166" s="73"/>
      <c r="C166" s="218"/>
      <c r="D166" s="389"/>
      <c r="E166" s="458" t="s">
        <v>1869</v>
      </c>
      <c r="F166" s="202"/>
      <c r="G166" s="74"/>
      <c r="H166" s="74"/>
      <c r="I166" s="74"/>
      <c r="J166" s="74"/>
      <c r="K166" s="74"/>
      <c r="L166" s="74"/>
      <c r="M166" s="222"/>
      <c r="N166" s="74"/>
      <c r="O166" s="74"/>
      <c r="P166" s="74"/>
      <c r="Q166" s="74"/>
      <c r="R166" s="75"/>
      <c r="S166" s="36"/>
      <c r="T166" s="74"/>
      <c r="U166" s="74"/>
      <c r="V166" s="74"/>
      <c r="W166" s="74"/>
      <c r="X166" s="74"/>
      <c r="Y166" s="74"/>
      <c r="Z166" s="74"/>
      <c r="AA166" s="74"/>
      <c r="AB166" s="74"/>
      <c r="AC166" s="74"/>
      <c r="AD166" s="74"/>
      <c r="AE166" s="74"/>
      <c r="AF166" s="74"/>
      <c r="AG166" s="74"/>
      <c r="AH166" s="74"/>
      <c r="AI166" s="74"/>
      <c r="AJ166" s="74"/>
      <c r="AK166" s="74"/>
      <c r="AL166" s="74"/>
      <c r="AM166" s="74"/>
      <c r="AN166" s="74"/>
      <c r="AO166" s="74"/>
      <c r="AP166" s="74"/>
      <c r="AQ166" s="74"/>
      <c r="AR166" s="74"/>
      <c r="AS166" s="74"/>
      <c r="AT166" s="74"/>
      <c r="AU166" s="74"/>
      <c r="AV166" s="74"/>
      <c r="AW166" s="74"/>
      <c r="AX166" s="74"/>
      <c r="AY166" s="74"/>
      <c r="AZ166" s="74"/>
      <c r="BA166" s="74"/>
      <c r="BB166" s="74"/>
      <c r="BC166" s="74"/>
      <c r="BD166" s="74"/>
      <c r="BE166" s="74"/>
      <c r="BF166" s="74"/>
      <c r="BG166" s="74"/>
      <c r="BH166" s="74"/>
      <c r="BI166" s="74"/>
      <c r="BJ166" s="74"/>
      <c r="BK166" s="74"/>
      <c r="BL166" s="74"/>
      <c r="BM166" s="74"/>
      <c r="BN166" s="74"/>
      <c r="BO166" s="74"/>
      <c r="BP166" s="74"/>
      <c r="BQ166" s="74"/>
      <c r="BR166" s="74"/>
      <c r="BS166" s="74"/>
      <c r="BT166" s="74"/>
      <c r="BU166" s="74"/>
      <c r="BV166" s="74"/>
      <c r="BW166" s="74"/>
      <c r="BX166" s="74"/>
      <c r="BY166" s="74"/>
      <c r="BZ166" s="74"/>
      <c r="CA166" s="74"/>
      <c r="CB166" s="74"/>
      <c r="CC166" s="74"/>
      <c r="CD166" s="74"/>
      <c r="CE166" s="74"/>
      <c r="CF166" s="74"/>
      <c r="CG166" s="74"/>
      <c r="CH166" s="74"/>
      <c r="CI166" s="74"/>
      <c r="CJ166" s="74"/>
      <c r="CK166" s="74"/>
      <c r="CL166" s="74"/>
      <c r="CM166" s="74"/>
      <c r="CN166" s="74"/>
      <c r="CO166" s="74"/>
      <c r="CP166" s="74"/>
      <c r="CQ166" s="74"/>
      <c r="CR166" s="74"/>
      <c r="CS166" s="74"/>
      <c r="CT166" s="74"/>
      <c r="CU166" s="74"/>
      <c r="CV166" s="74"/>
      <c r="CW166" s="74"/>
      <c r="CX166" s="74"/>
      <c r="CY166" s="74"/>
      <c r="CZ166" s="74"/>
      <c r="DA166" s="74"/>
      <c r="DB166" s="74"/>
      <c r="DC166" s="74"/>
      <c r="DD166" s="74"/>
      <c r="DE166" s="74"/>
      <c r="DF166" s="74"/>
      <c r="DG166" s="74"/>
      <c r="DH166" s="74"/>
      <c r="DI166" s="74"/>
      <c r="DJ166" s="74"/>
      <c r="DK166" s="74"/>
      <c r="DL166" s="74"/>
      <c r="DM166" s="74"/>
      <c r="DN166" s="74"/>
      <c r="DO166" s="74"/>
      <c r="DP166" s="74"/>
      <c r="DQ166" s="74"/>
      <c r="DR166" s="74"/>
      <c r="DS166" s="74"/>
      <c r="DT166" s="74"/>
      <c r="DU166" s="74"/>
      <c r="DV166" s="74"/>
      <c r="DW166" s="74"/>
      <c r="DX166" s="74"/>
      <c r="DY166" s="74"/>
      <c r="DZ166" s="74"/>
      <c r="EA166" s="74"/>
      <c r="EB166" s="74"/>
      <c r="EC166" s="74"/>
      <c r="ED166" s="74"/>
      <c r="EE166" s="74"/>
      <c r="EF166" s="74"/>
      <c r="EG166" s="74"/>
      <c r="EH166" s="74"/>
      <c r="EI166" s="74"/>
      <c r="EJ166" s="74"/>
      <c r="EK166" s="74"/>
      <c r="EL166" s="74"/>
      <c r="EM166" s="74"/>
      <c r="EN166" s="74"/>
      <c r="EO166" s="74"/>
      <c r="EP166" s="74"/>
      <c r="EQ166" s="74"/>
      <c r="ER166" s="74"/>
      <c r="ES166" s="74"/>
      <c r="ET166" s="74"/>
      <c r="EU166" s="74"/>
      <c r="EV166" s="74"/>
      <c r="EW166" s="74"/>
      <c r="EX166" s="74"/>
      <c r="EY166" s="74"/>
      <c r="EZ166" s="74"/>
      <c r="FA166" s="74"/>
      <c r="FB166" s="74"/>
      <c r="FC166" s="74"/>
      <c r="FD166" s="74"/>
      <c r="FE166" s="74"/>
      <c r="FF166" s="74"/>
      <c r="FG166" s="74"/>
      <c r="FH166" s="74"/>
      <c r="FI166" s="74"/>
      <c r="FJ166" s="74"/>
      <c r="FK166" s="74"/>
      <c r="FL166" s="74"/>
      <c r="FM166" s="74"/>
      <c r="FN166" s="74"/>
      <c r="FO166" s="74"/>
      <c r="FP166" s="74"/>
      <c r="FQ166" s="74"/>
      <c r="FR166" s="74"/>
      <c r="FS166" s="74"/>
      <c r="FT166" s="74"/>
      <c r="FU166" s="74"/>
      <c r="FV166" s="74"/>
      <c r="FW166" s="74"/>
      <c r="FX166" s="74"/>
      <c r="FY166" s="74"/>
      <c r="FZ166" s="74"/>
      <c r="GA166" s="74"/>
      <c r="GB166" s="74"/>
      <c r="GC166" s="74"/>
      <c r="GD166" s="74"/>
      <c r="GE166" s="74"/>
      <c r="GF166" s="74"/>
      <c r="GG166" s="74"/>
      <c r="GH166" s="74"/>
      <c r="GI166" s="74"/>
      <c r="GJ166" s="74"/>
      <c r="GK166" s="74"/>
      <c r="GL166" s="74"/>
      <c r="GM166" s="74"/>
      <c r="GN166" s="74"/>
      <c r="GO166" s="74"/>
      <c r="GP166" s="74"/>
      <c r="GQ166" s="74"/>
      <c r="GR166" s="74"/>
      <c r="GS166" s="74"/>
      <c r="GT166" s="74"/>
      <c r="GU166" s="74"/>
      <c r="GV166" s="74"/>
      <c r="GW166" s="74"/>
      <c r="GX166" s="74"/>
      <c r="GY166" s="74"/>
      <c r="GZ166" s="74"/>
      <c r="HA166" s="74"/>
      <c r="HB166" s="74"/>
      <c r="HC166" s="74"/>
    </row>
    <row r="167" spans="1:211" customFormat="1" ht="19.95" customHeight="1" x14ac:dyDescent="0.3">
      <c r="A167" s="36"/>
      <c r="B167" s="73"/>
      <c r="C167" s="218"/>
      <c r="D167" s="389"/>
      <c r="E167" s="679" t="s">
        <v>1870</v>
      </c>
      <c r="F167" s="679"/>
      <c r="G167" s="679"/>
      <c r="H167" s="679"/>
      <c r="I167" s="679"/>
      <c r="J167" s="679"/>
      <c r="K167" s="679"/>
      <c r="L167" s="679"/>
      <c r="M167" s="679"/>
      <c r="N167" s="679"/>
      <c r="O167" s="679"/>
      <c r="P167" s="679"/>
      <c r="Q167" s="679"/>
      <c r="R167" s="823"/>
      <c r="S167" s="36"/>
      <c r="T167" s="74"/>
      <c r="U167" s="74"/>
      <c r="V167" s="74"/>
      <c r="W167" s="74"/>
      <c r="X167" s="74"/>
      <c r="Y167" s="74"/>
      <c r="Z167" s="74"/>
      <c r="AA167" s="74"/>
      <c r="AB167" s="74"/>
      <c r="AC167" s="74"/>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c r="BG167" s="74"/>
      <c r="BH167" s="74"/>
      <c r="BI167" s="74"/>
      <c r="BJ167" s="74"/>
      <c r="BK167" s="74"/>
      <c r="BL167" s="74"/>
      <c r="BM167" s="74"/>
      <c r="BN167" s="74"/>
      <c r="BO167" s="74"/>
      <c r="BP167" s="74"/>
      <c r="BQ167" s="74"/>
      <c r="BR167" s="74"/>
      <c r="BS167" s="74"/>
      <c r="BT167" s="74"/>
      <c r="BU167" s="74"/>
      <c r="BV167" s="74"/>
      <c r="BW167" s="74"/>
      <c r="BX167" s="74"/>
      <c r="BY167" s="74"/>
      <c r="BZ167" s="74"/>
      <c r="CA167" s="74"/>
      <c r="CB167" s="74"/>
      <c r="CC167" s="74"/>
      <c r="CD167" s="74"/>
      <c r="CE167" s="74"/>
      <c r="CF167" s="74"/>
      <c r="CG167" s="74"/>
      <c r="CH167" s="74"/>
      <c r="CI167" s="74"/>
      <c r="CJ167" s="74"/>
      <c r="CK167" s="74"/>
      <c r="CL167" s="74"/>
      <c r="CM167" s="74"/>
      <c r="CN167" s="74"/>
      <c r="CO167" s="74"/>
      <c r="CP167" s="74"/>
      <c r="CQ167" s="74"/>
      <c r="CR167" s="74"/>
      <c r="CS167" s="74"/>
      <c r="CT167" s="74"/>
      <c r="CU167" s="74"/>
      <c r="CV167" s="74"/>
      <c r="CW167" s="74"/>
      <c r="CX167" s="74"/>
      <c r="CY167" s="74"/>
      <c r="CZ167" s="74"/>
      <c r="DA167" s="74"/>
      <c r="DB167" s="74"/>
      <c r="DC167" s="74"/>
      <c r="DD167" s="74"/>
      <c r="DE167" s="74"/>
      <c r="DF167" s="74"/>
      <c r="DG167" s="74"/>
      <c r="DH167" s="74"/>
      <c r="DI167" s="74"/>
      <c r="DJ167" s="74"/>
      <c r="DK167" s="74"/>
      <c r="DL167" s="74"/>
      <c r="DM167" s="74"/>
      <c r="DN167" s="74"/>
      <c r="DO167" s="74"/>
      <c r="DP167" s="74"/>
      <c r="DQ167" s="74"/>
      <c r="DR167" s="74"/>
      <c r="DS167" s="74"/>
      <c r="DT167" s="74"/>
      <c r="DU167" s="74"/>
      <c r="DV167" s="74"/>
      <c r="DW167" s="74"/>
      <c r="DX167" s="74"/>
      <c r="DY167" s="74"/>
      <c r="DZ167" s="74"/>
      <c r="EA167" s="74"/>
      <c r="EB167" s="74"/>
      <c r="EC167" s="74"/>
      <c r="ED167" s="74"/>
      <c r="EE167" s="74"/>
      <c r="EF167" s="74"/>
      <c r="EG167" s="74"/>
      <c r="EH167" s="74"/>
      <c r="EI167" s="74"/>
      <c r="EJ167" s="74"/>
      <c r="EK167" s="74"/>
      <c r="EL167" s="74"/>
      <c r="EM167" s="74"/>
      <c r="EN167" s="74"/>
      <c r="EO167" s="74"/>
      <c r="EP167" s="74"/>
      <c r="EQ167" s="74"/>
      <c r="ER167" s="74"/>
      <c r="ES167" s="74"/>
      <c r="ET167" s="74"/>
      <c r="EU167" s="74"/>
      <c r="EV167" s="74"/>
      <c r="EW167" s="74"/>
      <c r="EX167" s="74"/>
      <c r="EY167" s="74"/>
      <c r="EZ167" s="74"/>
      <c r="FA167" s="74"/>
      <c r="FB167" s="74"/>
      <c r="FC167" s="74"/>
      <c r="FD167" s="74"/>
      <c r="FE167" s="74"/>
      <c r="FF167" s="74"/>
      <c r="FG167" s="74"/>
      <c r="FH167" s="74"/>
      <c r="FI167" s="74"/>
      <c r="FJ167" s="74"/>
      <c r="FK167" s="74"/>
      <c r="FL167" s="74"/>
      <c r="FM167" s="74"/>
      <c r="FN167" s="74"/>
      <c r="FO167" s="74"/>
      <c r="FP167" s="74"/>
      <c r="FQ167" s="74"/>
      <c r="FR167" s="74"/>
      <c r="FS167" s="74"/>
      <c r="FT167" s="74"/>
      <c r="FU167" s="74"/>
      <c r="FV167" s="74"/>
      <c r="FW167" s="74"/>
      <c r="FX167" s="74"/>
      <c r="FY167" s="74"/>
      <c r="FZ167" s="74"/>
      <c r="GA167" s="74"/>
      <c r="GB167" s="74"/>
      <c r="GC167" s="74"/>
      <c r="GD167" s="74"/>
      <c r="GE167" s="74"/>
      <c r="GF167" s="74"/>
      <c r="GG167" s="74"/>
      <c r="GH167" s="74"/>
      <c r="GI167" s="74"/>
      <c r="GJ167" s="74"/>
      <c r="GK167" s="74"/>
      <c r="GL167" s="74"/>
      <c r="GM167" s="74"/>
      <c r="GN167" s="74"/>
      <c r="GO167" s="74"/>
      <c r="GP167" s="74"/>
      <c r="GQ167" s="74"/>
      <c r="GR167" s="74"/>
      <c r="GS167" s="74"/>
      <c r="GT167" s="74"/>
      <c r="GU167" s="74"/>
      <c r="GV167" s="74"/>
      <c r="GW167" s="74"/>
      <c r="GX167" s="74"/>
      <c r="GY167" s="74"/>
      <c r="GZ167" s="74"/>
      <c r="HA167" s="74"/>
      <c r="HB167" s="74"/>
      <c r="HC167" s="74"/>
    </row>
    <row r="168" spans="1:211" customFormat="1" ht="19.95" customHeight="1" x14ac:dyDescent="0.3">
      <c r="A168" s="36"/>
      <c r="B168" s="73"/>
      <c r="C168" s="218"/>
      <c r="D168" s="389"/>
      <c r="E168" s="679" t="s">
        <v>1871</v>
      </c>
      <c r="F168" s="679"/>
      <c r="G168" s="679"/>
      <c r="H168" s="679"/>
      <c r="I168" s="679"/>
      <c r="J168" s="679"/>
      <c r="K168" s="679"/>
      <c r="L168" s="679"/>
      <c r="M168" s="679"/>
      <c r="N168" s="679"/>
      <c r="O168" s="679"/>
      <c r="P168" s="679"/>
      <c r="Q168" s="679"/>
      <c r="R168" s="823"/>
      <c r="S168" s="36"/>
      <c r="T168" s="74"/>
      <c r="U168" s="74"/>
      <c r="V168" s="74"/>
      <c r="W168" s="74"/>
      <c r="X168" s="74"/>
      <c r="Y168" s="74"/>
      <c r="Z168" s="74"/>
      <c r="AA168" s="74"/>
      <c r="AB168" s="74"/>
      <c r="AC168" s="74"/>
      <c r="AD168" s="74"/>
      <c r="AE168" s="74"/>
      <c r="AF168" s="74"/>
      <c r="AG168" s="74"/>
      <c r="AH168" s="74"/>
      <c r="AI168" s="74"/>
      <c r="AJ168" s="74"/>
      <c r="AK168" s="74"/>
      <c r="AL168" s="74"/>
      <c r="AM168" s="74"/>
      <c r="AN168" s="74"/>
      <c r="AO168" s="74"/>
      <c r="AP168" s="74"/>
      <c r="AQ168" s="74"/>
      <c r="AR168" s="74"/>
      <c r="AS168" s="74"/>
      <c r="AT168" s="74"/>
      <c r="AU168" s="74"/>
      <c r="AV168" s="74"/>
      <c r="AW168" s="74"/>
      <c r="AX168" s="74"/>
      <c r="AY168" s="74"/>
      <c r="AZ168" s="74"/>
      <c r="BA168" s="74"/>
      <c r="BB168" s="74"/>
      <c r="BC168" s="74"/>
      <c r="BD168" s="74"/>
      <c r="BE168" s="74"/>
      <c r="BF168" s="74"/>
      <c r="BG168" s="74"/>
      <c r="BH168" s="74"/>
      <c r="BI168" s="74"/>
      <c r="BJ168" s="74"/>
      <c r="BK168" s="74"/>
      <c r="BL168" s="74"/>
      <c r="BM168" s="74"/>
      <c r="BN168" s="74"/>
      <c r="BO168" s="74"/>
      <c r="BP168" s="74"/>
      <c r="BQ168" s="74"/>
      <c r="BR168" s="74"/>
      <c r="BS168" s="74"/>
      <c r="BT168" s="74"/>
      <c r="BU168" s="74"/>
      <c r="BV168" s="74"/>
      <c r="BW168" s="74"/>
      <c r="BX168" s="74"/>
      <c r="BY168" s="74"/>
      <c r="BZ168" s="74"/>
      <c r="CA168" s="74"/>
      <c r="CB168" s="74"/>
      <c r="CC168" s="74"/>
      <c r="CD168" s="74"/>
      <c r="CE168" s="74"/>
      <c r="CF168" s="74"/>
      <c r="CG168" s="74"/>
      <c r="CH168" s="74"/>
      <c r="CI168" s="74"/>
      <c r="CJ168" s="74"/>
      <c r="CK168" s="74"/>
      <c r="CL168" s="74"/>
      <c r="CM168" s="74"/>
      <c r="CN168" s="74"/>
      <c r="CO168" s="74"/>
      <c r="CP168" s="74"/>
      <c r="CQ168" s="74"/>
      <c r="CR168" s="74"/>
      <c r="CS168" s="74"/>
      <c r="CT168" s="74"/>
      <c r="CU168" s="74"/>
      <c r="CV168" s="74"/>
      <c r="CW168" s="74"/>
      <c r="CX168" s="74"/>
      <c r="CY168" s="74"/>
      <c r="CZ168" s="74"/>
      <c r="DA168" s="74"/>
      <c r="DB168" s="74"/>
      <c r="DC168" s="74"/>
      <c r="DD168" s="74"/>
      <c r="DE168" s="74"/>
      <c r="DF168" s="74"/>
      <c r="DG168" s="74"/>
      <c r="DH168" s="74"/>
      <c r="DI168" s="74"/>
      <c r="DJ168" s="74"/>
      <c r="DK168" s="74"/>
      <c r="DL168" s="74"/>
      <c r="DM168" s="74"/>
      <c r="DN168" s="74"/>
      <c r="DO168" s="74"/>
      <c r="DP168" s="74"/>
      <c r="DQ168" s="74"/>
      <c r="DR168" s="74"/>
      <c r="DS168" s="74"/>
      <c r="DT168" s="74"/>
      <c r="DU168" s="74"/>
      <c r="DV168" s="74"/>
      <c r="DW168" s="74"/>
      <c r="DX168" s="74"/>
      <c r="DY168" s="74"/>
      <c r="DZ168" s="74"/>
      <c r="EA168" s="74"/>
      <c r="EB168" s="74"/>
      <c r="EC168" s="74"/>
      <c r="ED168" s="74"/>
      <c r="EE168" s="74"/>
      <c r="EF168" s="74"/>
      <c r="EG168" s="74"/>
      <c r="EH168" s="74"/>
      <c r="EI168" s="74"/>
      <c r="EJ168" s="74"/>
      <c r="EK168" s="74"/>
      <c r="EL168" s="74"/>
      <c r="EM168" s="74"/>
      <c r="EN168" s="74"/>
      <c r="EO168" s="74"/>
      <c r="EP168" s="74"/>
      <c r="EQ168" s="74"/>
      <c r="ER168" s="74"/>
      <c r="ES168" s="74"/>
      <c r="ET168" s="74"/>
      <c r="EU168" s="74"/>
      <c r="EV168" s="74"/>
      <c r="EW168" s="74"/>
      <c r="EX168" s="74"/>
      <c r="EY168" s="74"/>
      <c r="EZ168" s="74"/>
      <c r="FA168" s="74"/>
      <c r="FB168" s="74"/>
      <c r="FC168" s="74"/>
      <c r="FD168" s="74"/>
      <c r="FE168" s="74"/>
      <c r="FF168" s="74"/>
      <c r="FG168" s="74"/>
      <c r="FH168" s="74"/>
      <c r="FI168" s="74"/>
      <c r="FJ168" s="74"/>
      <c r="FK168" s="74"/>
      <c r="FL168" s="74"/>
      <c r="FM168" s="74"/>
      <c r="FN168" s="74"/>
      <c r="FO168" s="74"/>
      <c r="FP168" s="74"/>
      <c r="FQ168" s="74"/>
      <c r="FR168" s="74"/>
      <c r="FS168" s="74"/>
      <c r="FT168" s="74"/>
      <c r="FU168" s="74"/>
      <c r="FV168" s="74"/>
      <c r="FW168" s="74"/>
      <c r="FX168" s="74"/>
      <c r="FY168" s="74"/>
      <c r="FZ168" s="74"/>
      <c r="GA168" s="74"/>
      <c r="GB168" s="74"/>
      <c r="GC168" s="74"/>
      <c r="GD168" s="74"/>
      <c r="GE168" s="74"/>
      <c r="GF168" s="74"/>
      <c r="GG168" s="74"/>
      <c r="GH168" s="74"/>
      <c r="GI168" s="74"/>
      <c r="GJ168" s="74"/>
      <c r="GK168" s="74"/>
      <c r="GL168" s="74"/>
      <c r="GM168" s="74"/>
      <c r="GN168" s="74"/>
      <c r="GO168" s="74"/>
      <c r="GP168" s="74"/>
      <c r="GQ168" s="74"/>
      <c r="GR168" s="74"/>
      <c r="GS168" s="74"/>
      <c r="GT168" s="74"/>
      <c r="GU168" s="74"/>
      <c r="GV168" s="74"/>
      <c r="GW168" s="74"/>
      <c r="GX168" s="74"/>
      <c r="GY168" s="74"/>
      <c r="GZ168" s="74"/>
      <c r="HA168" s="74"/>
      <c r="HB168" s="74"/>
      <c r="HC168" s="74"/>
    </row>
    <row r="169" spans="1:211" customFormat="1" ht="19.95" customHeight="1" x14ac:dyDescent="0.3">
      <c r="A169" s="36"/>
      <c r="B169" s="73"/>
      <c r="C169" s="218"/>
      <c r="D169" s="389"/>
      <c r="E169" s="679"/>
      <c r="F169" s="679"/>
      <c r="G169" s="679"/>
      <c r="H169" s="679"/>
      <c r="I169" s="679"/>
      <c r="J169" s="679"/>
      <c r="K169" s="679"/>
      <c r="L169" s="679"/>
      <c r="M169" s="679"/>
      <c r="N169" s="679"/>
      <c r="O169" s="679"/>
      <c r="P169" s="679"/>
      <c r="Q169" s="679"/>
      <c r="R169" s="823"/>
      <c r="S169" s="36"/>
      <c r="T169" s="74"/>
      <c r="U169" s="74"/>
      <c r="V169" s="74"/>
      <c r="W169" s="74"/>
      <c r="X169" s="74"/>
      <c r="Y169" s="74"/>
      <c r="Z169" s="74"/>
      <c r="AA169" s="74"/>
      <c r="AB169" s="74"/>
      <c r="AC169" s="74"/>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74"/>
      <c r="BC169" s="74"/>
      <c r="BD169" s="74"/>
      <c r="BE169" s="74"/>
      <c r="BF169" s="74"/>
      <c r="BG169" s="74"/>
      <c r="BH169" s="74"/>
      <c r="BI169" s="74"/>
      <c r="BJ169" s="74"/>
      <c r="BK169" s="74"/>
      <c r="BL169" s="74"/>
      <c r="BM169" s="74"/>
      <c r="BN169" s="74"/>
      <c r="BO169" s="74"/>
      <c r="BP169" s="74"/>
      <c r="BQ169" s="74"/>
      <c r="BR169" s="74"/>
      <c r="BS169" s="74"/>
      <c r="BT169" s="74"/>
      <c r="BU169" s="74"/>
      <c r="BV169" s="74"/>
      <c r="BW169" s="74"/>
      <c r="BX169" s="74"/>
      <c r="BY169" s="74"/>
      <c r="BZ169" s="74"/>
      <c r="CA169" s="74"/>
      <c r="CB169" s="74"/>
      <c r="CC169" s="74"/>
      <c r="CD169" s="74"/>
      <c r="CE169" s="74"/>
      <c r="CF169" s="74"/>
      <c r="CG169" s="74"/>
      <c r="CH169" s="74"/>
      <c r="CI169" s="74"/>
      <c r="CJ169" s="74"/>
      <c r="CK169" s="74"/>
      <c r="CL169" s="74"/>
      <c r="CM169" s="74"/>
      <c r="CN169" s="74"/>
      <c r="CO169" s="74"/>
      <c r="CP169" s="74"/>
      <c r="CQ169" s="74"/>
      <c r="CR169" s="74"/>
      <c r="CS169" s="74"/>
      <c r="CT169" s="74"/>
      <c r="CU169" s="74"/>
      <c r="CV169" s="74"/>
      <c r="CW169" s="74"/>
      <c r="CX169" s="74"/>
      <c r="CY169" s="74"/>
      <c r="CZ169" s="74"/>
      <c r="DA169" s="74"/>
      <c r="DB169" s="74"/>
      <c r="DC169" s="74"/>
      <c r="DD169" s="74"/>
      <c r="DE169" s="74"/>
      <c r="DF169" s="74"/>
      <c r="DG169" s="74"/>
      <c r="DH169" s="74"/>
      <c r="DI169" s="74"/>
      <c r="DJ169" s="74"/>
      <c r="DK169" s="74"/>
      <c r="DL169" s="74"/>
      <c r="DM169" s="74"/>
      <c r="DN169" s="74"/>
      <c r="DO169" s="74"/>
      <c r="DP169" s="74"/>
      <c r="DQ169" s="74"/>
      <c r="DR169" s="74"/>
      <c r="DS169" s="74"/>
      <c r="DT169" s="74"/>
      <c r="DU169" s="74"/>
      <c r="DV169" s="74"/>
      <c r="DW169" s="74"/>
      <c r="DX169" s="74"/>
      <c r="DY169" s="74"/>
      <c r="DZ169" s="74"/>
      <c r="EA169" s="74"/>
      <c r="EB169" s="74"/>
      <c r="EC169" s="74"/>
      <c r="ED169" s="74"/>
      <c r="EE169" s="74"/>
      <c r="EF169" s="74"/>
      <c r="EG169" s="74"/>
      <c r="EH169" s="74"/>
      <c r="EI169" s="74"/>
      <c r="EJ169" s="74"/>
      <c r="EK169" s="74"/>
      <c r="EL169" s="74"/>
      <c r="EM169" s="74"/>
      <c r="EN169" s="74"/>
      <c r="EO169" s="74"/>
      <c r="EP169" s="74"/>
      <c r="EQ169" s="74"/>
      <c r="ER169" s="74"/>
      <c r="ES169" s="74"/>
      <c r="ET169" s="74"/>
      <c r="EU169" s="74"/>
      <c r="EV169" s="74"/>
      <c r="EW169" s="74"/>
      <c r="EX169" s="74"/>
      <c r="EY169" s="74"/>
      <c r="EZ169" s="74"/>
      <c r="FA169" s="74"/>
      <c r="FB169" s="74"/>
      <c r="FC169" s="74"/>
      <c r="FD169" s="74"/>
      <c r="FE169" s="74"/>
      <c r="FF169" s="74"/>
      <c r="FG169" s="74"/>
      <c r="FH169" s="74"/>
      <c r="FI169" s="74"/>
      <c r="FJ169" s="74"/>
      <c r="FK169" s="74"/>
      <c r="FL169" s="74"/>
      <c r="FM169" s="74"/>
      <c r="FN169" s="74"/>
      <c r="FO169" s="74"/>
      <c r="FP169" s="74"/>
      <c r="FQ169" s="74"/>
      <c r="FR169" s="74"/>
      <c r="FS169" s="74"/>
      <c r="FT169" s="74"/>
      <c r="FU169" s="74"/>
      <c r="FV169" s="74"/>
      <c r="FW169" s="74"/>
      <c r="FX169" s="74"/>
      <c r="FY169" s="74"/>
      <c r="FZ169" s="74"/>
      <c r="GA169" s="74"/>
      <c r="GB169" s="74"/>
      <c r="GC169" s="74"/>
      <c r="GD169" s="74"/>
      <c r="GE169" s="74"/>
      <c r="GF169" s="74"/>
      <c r="GG169" s="74"/>
      <c r="GH169" s="74"/>
      <c r="GI169" s="74"/>
      <c r="GJ169" s="74"/>
      <c r="GK169" s="74"/>
      <c r="GL169" s="74"/>
      <c r="GM169" s="74"/>
      <c r="GN169" s="74"/>
      <c r="GO169" s="74"/>
      <c r="GP169" s="74"/>
      <c r="GQ169" s="74"/>
      <c r="GR169" s="74"/>
      <c r="GS169" s="74"/>
      <c r="GT169" s="74"/>
      <c r="GU169" s="74"/>
      <c r="GV169" s="74"/>
      <c r="GW169" s="74"/>
      <c r="GX169" s="74"/>
      <c r="GY169" s="74"/>
      <c r="GZ169" s="74"/>
      <c r="HA169" s="74"/>
      <c r="HB169" s="74"/>
      <c r="HC169" s="74"/>
    </row>
    <row r="170" spans="1:211" customFormat="1" ht="19.95" customHeight="1" x14ac:dyDescent="0.3">
      <c r="A170" s="36"/>
      <c r="B170" s="73"/>
      <c r="C170" s="218"/>
      <c r="D170" s="389"/>
      <c r="E170" s="679" t="s">
        <v>1872</v>
      </c>
      <c r="F170" s="679"/>
      <c r="G170" s="679"/>
      <c r="H170" s="679"/>
      <c r="I170" s="679"/>
      <c r="J170" s="679"/>
      <c r="K170" s="679"/>
      <c r="L170" s="679"/>
      <c r="M170" s="679"/>
      <c r="N170" s="679"/>
      <c r="O170" s="679"/>
      <c r="P170" s="679"/>
      <c r="Q170" s="679"/>
      <c r="R170" s="823"/>
      <c r="S170" s="36"/>
      <c r="T170" s="74"/>
      <c r="U170" s="74"/>
      <c r="V170" s="74"/>
      <c r="W170" s="74"/>
      <c r="X170" s="74"/>
      <c r="Y170" s="74"/>
      <c r="Z170" s="74"/>
      <c r="AA170" s="74"/>
      <c r="AB170" s="74"/>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74"/>
      <c r="BC170" s="74"/>
      <c r="BD170" s="74"/>
      <c r="BE170" s="74"/>
      <c r="BF170" s="74"/>
      <c r="BG170" s="74"/>
      <c r="BH170" s="74"/>
      <c r="BI170" s="74"/>
      <c r="BJ170" s="74"/>
      <c r="BK170" s="74"/>
      <c r="BL170" s="74"/>
      <c r="BM170" s="74"/>
      <c r="BN170" s="74"/>
      <c r="BO170" s="74"/>
      <c r="BP170" s="74"/>
      <c r="BQ170" s="74"/>
      <c r="BR170" s="74"/>
      <c r="BS170" s="74"/>
      <c r="BT170" s="74"/>
      <c r="BU170" s="74"/>
      <c r="BV170" s="74"/>
      <c r="BW170" s="74"/>
      <c r="BX170" s="74"/>
      <c r="BY170" s="74"/>
      <c r="BZ170" s="74"/>
      <c r="CA170" s="74"/>
      <c r="CB170" s="74"/>
      <c r="CC170" s="74"/>
      <c r="CD170" s="74"/>
      <c r="CE170" s="74"/>
      <c r="CF170" s="74"/>
      <c r="CG170" s="74"/>
      <c r="CH170" s="74"/>
      <c r="CI170" s="74"/>
      <c r="CJ170" s="74"/>
      <c r="CK170" s="74"/>
      <c r="CL170" s="74"/>
      <c r="CM170" s="74"/>
      <c r="CN170" s="74"/>
      <c r="CO170" s="74"/>
      <c r="CP170" s="74"/>
      <c r="CQ170" s="74"/>
      <c r="CR170" s="74"/>
      <c r="CS170" s="74"/>
      <c r="CT170" s="74"/>
      <c r="CU170" s="74"/>
      <c r="CV170" s="74"/>
      <c r="CW170" s="74"/>
      <c r="CX170" s="74"/>
      <c r="CY170" s="74"/>
      <c r="CZ170" s="74"/>
      <c r="DA170" s="74"/>
      <c r="DB170" s="74"/>
      <c r="DC170" s="74"/>
      <c r="DD170" s="74"/>
      <c r="DE170" s="74"/>
      <c r="DF170" s="74"/>
      <c r="DG170" s="74"/>
      <c r="DH170" s="74"/>
      <c r="DI170" s="74"/>
      <c r="DJ170" s="74"/>
      <c r="DK170" s="74"/>
      <c r="DL170" s="74"/>
      <c r="DM170" s="74"/>
      <c r="DN170" s="74"/>
      <c r="DO170" s="74"/>
      <c r="DP170" s="74"/>
      <c r="DQ170" s="74"/>
      <c r="DR170" s="74"/>
      <c r="DS170" s="74"/>
      <c r="DT170" s="74"/>
      <c r="DU170" s="74"/>
      <c r="DV170" s="74"/>
      <c r="DW170" s="74"/>
      <c r="DX170" s="74"/>
      <c r="DY170" s="74"/>
      <c r="DZ170" s="74"/>
      <c r="EA170" s="74"/>
      <c r="EB170" s="74"/>
      <c r="EC170" s="74"/>
      <c r="ED170" s="74"/>
      <c r="EE170" s="74"/>
      <c r="EF170" s="74"/>
      <c r="EG170" s="74"/>
      <c r="EH170" s="74"/>
      <c r="EI170" s="74"/>
      <c r="EJ170" s="74"/>
      <c r="EK170" s="74"/>
      <c r="EL170" s="74"/>
      <c r="EM170" s="74"/>
      <c r="EN170" s="74"/>
      <c r="EO170" s="74"/>
      <c r="EP170" s="74"/>
      <c r="EQ170" s="74"/>
      <c r="ER170" s="74"/>
      <c r="ES170" s="74"/>
      <c r="ET170" s="74"/>
      <c r="EU170" s="74"/>
      <c r="EV170" s="74"/>
      <c r="EW170" s="74"/>
      <c r="EX170" s="74"/>
      <c r="EY170" s="74"/>
      <c r="EZ170" s="74"/>
      <c r="FA170" s="74"/>
      <c r="FB170" s="74"/>
      <c r="FC170" s="74"/>
      <c r="FD170" s="74"/>
      <c r="FE170" s="74"/>
      <c r="FF170" s="74"/>
      <c r="FG170" s="74"/>
      <c r="FH170" s="74"/>
      <c r="FI170" s="74"/>
      <c r="FJ170" s="74"/>
      <c r="FK170" s="74"/>
      <c r="FL170" s="74"/>
      <c r="FM170" s="74"/>
      <c r="FN170" s="74"/>
      <c r="FO170" s="74"/>
      <c r="FP170" s="74"/>
      <c r="FQ170" s="74"/>
      <c r="FR170" s="74"/>
      <c r="FS170" s="74"/>
      <c r="FT170" s="74"/>
      <c r="FU170" s="74"/>
      <c r="FV170" s="74"/>
      <c r="FW170" s="74"/>
      <c r="FX170" s="74"/>
      <c r="FY170" s="74"/>
      <c r="FZ170" s="74"/>
      <c r="GA170" s="74"/>
      <c r="GB170" s="74"/>
      <c r="GC170" s="74"/>
      <c r="GD170" s="74"/>
      <c r="GE170" s="74"/>
      <c r="GF170" s="74"/>
      <c r="GG170" s="74"/>
      <c r="GH170" s="74"/>
      <c r="GI170" s="74"/>
      <c r="GJ170" s="74"/>
      <c r="GK170" s="74"/>
      <c r="GL170" s="74"/>
      <c r="GM170" s="74"/>
      <c r="GN170" s="74"/>
      <c r="GO170" s="74"/>
      <c r="GP170" s="74"/>
      <c r="GQ170" s="74"/>
      <c r="GR170" s="74"/>
      <c r="GS170" s="74"/>
      <c r="GT170" s="74"/>
      <c r="GU170" s="74"/>
      <c r="GV170" s="74"/>
      <c r="GW170" s="74"/>
      <c r="GX170" s="74"/>
      <c r="GY170" s="74"/>
      <c r="GZ170" s="74"/>
      <c r="HA170" s="74"/>
      <c r="HB170" s="74"/>
      <c r="HC170" s="74"/>
    </row>
    <row r="171" spans="1:211" customFormat="1" ht="19.95" customHeight="1" x14ac:dyDescent="0.3">
      <c r="A171" s="36"/>
      <c r="B171" s="73"/>
      <c r="C171" s="218"/>
      <c r="D171" s="389"/>
      <c r="E171" s="679"/>
      <c r="F171" s="679"/>
      <c r="G171" s="679"/>
      <c r="H171" s="679"/>
      <c r="I171" s="679"/>
      <c r="J171" s="679"/>
      <c r="K171" s="679"/>
      <c r="L171" s="679"/>
      <c r="M171" s="679"/>
      <c r="N171" s="679"/>
      <c r="O171" s="679"/>
      <c r="P171" s="679"/>
      <c r="Q171" s="679"/>
      <c r="R171" s="823"/>
      <c r="S171" s="36"/>
      <c r="T171" s="74"/>
      <c r="U171" s="74"/>
      <c r="V171" s="74"/>
      <c r="W171" s="74"/>
      <c r="X171" s="74"/>
      <c r="Y171" s="74"/>
      <c r="Z171" s="74"/>
      <c r="AA171" s="74"/>
      <c r="AB171" s="74"/>
      <c r="AC171" s="74"/>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74"/>
      <c r="BC171" s="74"/>
      <c r="BD171" s="74"/>
      <c r="BE171" s="74"/>
      <c r="BF171" s="74"/>
      <c r="BG171" s="74"/>
      <c r="BH171" s="74"/>
      <c r="BI171" s="74"/>
      <c r="BJ171" s="74"/>
      <c r="BK171" s="74"/>
      <c r="BL171" s="74"/>
      <c r="BM171" s="74"/>
      <c r="BN171" s="74"/>
      <c r="BO171" s="74"/>
      <c r="BP171" s="74"/>
      <c r="BQ171" s="74"/>
      <c r="BR171" s="74"/>
      <c r="BS171" s="74"/>
      <c r="BT171" s="74"/>
      <c r="BU171" s="74"/>
      <c r="BV171" s="74"/>
      <c r="BW171" s="74"/>
      <c r="BX171" s="74"/>
      <c r="BY171" s="74"/>
      <c r="BZ171" s="74"/>
      <c r="CA171" s="74"/>
      <c r="CB171" s="74"/>
      <c r="CC171" s="74"/>
      <c r="CD171" s="74"/>
      <c r="CE171" s="74"/>
      <c r="CF171" s="74"/>
      <c r="CG171" s="74"/>
      <c r="CH171" s="74"/>
      <c r="CI171" s="74"/>
      <c r="CJ171" s="74"/>
      <c r="CK171" s="74"/>
      <c r="CL171" s="74"/>
      <c r="CM171" s="74"/>
      <c r="CN171" s="74"/>
      <c r="CO171" s="74"/>
      <c r="CP171" s="74"/>
      <c r="CQ171" s="74"/>
      <c r="CR171" s="74"/>
      <c r="CS171" s="74"/>
      <c r="CT171" s="74"/>
      <c r="CU171" s="74"/>
      <c r="CV171" s="74"/>
      <c r="CW171" s="74"/>
      <c r="CX171" s="74"/>
      <c r="CY171" s="74"/>
      <c r="CZ171" s="74"/>
      <c r="DA171" s="74"/>
      <c r="DB171" s="74"/>
      <c r="DC171" s="74"/>
      <c r="DD171" s="74"/>
      <c r="DE171" s="74"/>
      <c r="DF171" s="74"/>
      <c r="DG171" s="74"/>
      <c r="DH171" s="74"/>
      <c r="DI171" s="74"/>
      <c r="DJ171" s="74"/>
      <c r="DK171" s="74"/>
      <c r="DL171" s="74"/>
      <c r="DM171" s="74"/>
      <c r="DN171" s="74"/>
      <c r="DO171" s="74"/>
      <c r="DP171" s="74"/>
      <c r="DQ171" s="74"/>
      <c r="DR171" s="74"/>
      <c r="DS171" s="74"/>
      <c r="DT171" s="74"/>
      <c r="DU171" s="74"/>
      <c r="DV171" s="74"/>
      <c r="DW171" s="74"/>
      <c r="DX171" s="74"/>
      <c r="DY171" s="74"/>
      <c r="DZ171" s="74"/>
      <c r="EA171" s="74"/>
      <c r="EB171" s="74"/>
      <c r="EC171" s="74"/>
      <c r="ED171" s="74"/>
      <c r="EE171" s="74"/>
      <c r="EF171" s="74"/>
      <c r="EG171" s="74"/>
      <c r="EH171" s="74"/>
      <c r="EI171" s="74"/>
      <c r="EJ171" s="74"/>
      <c r="EK171" s="74"/>
      <c r="EL171" s="74"/>
      <c r="EM171" s="74"/>
      <c r="EN171" s="74"/>
      <c r="EO171" s="74"/>
      <c r="EP171" s="74"/>
      <c r="EQ171" s="74"/>
      <c r="ER171" s="74"/>
      <c r="ES171" s="74"/>
      <c r="ET171" s="74"/>
      <c r="EU171" s="74"/>
      <c r="EV171" s="74"/>
      <c r="EW171" s="74"/>
      <c r="EX171" s="74"/>
      <c r="EY171" s="74"/>
      <c r="EZ171" s="74"/>
      <c r="FA171" s="74"/>
      <c r="FB171" s="74"/>
      <c r="FC171" s="74"/>
      <c r="FD171" s="74"/>
      <c r="FE171" s="74"/>
      <c r="FF171" s="74"/>
      <c r="FG171" s="74"/>
      <c r="FH171" s="74"/>
      <c r="FI171" s="74"/>
      <c r="FJ171" s="74"/>
      <c r="FK171" s="74"/>
      <c r="FL171" s="74"/>
      <c r="FM171" s="74"/>
      <c r="FN171" s="74"/>
      <c r="FO171" s="74"/>
      <c r="FP171" s="74"/>
      <c r="FQ171" s="74"/>
      <c r="FR171" s="74"/>
      <c r="FS171" s="74"/>
      <c r="FT171" s="74"/>
      <c r="FU171" s="74"/>
      <c r="FV171" s="74"/>
      <c r="FW171" s="74"/>
      <c r="FX171" s="74"/>
      <c r="FY171" s="74"/>
      <c r="FZ171" s="74"/>
      <c r="GA171" s="74"/>
      <c r="GB171" s="74"/>
      <c r="GC171" s="74"/>
      <c r="GD171" s="74"/>
      <c r="GE171" s="74"/>
      <c r="GF171" s="74"/>
      <c r="GG171" s="74"/>
      <c r="GH171" s="74"/>
      <c r="GI171" s="74"/>
      <c r="GJ171" s="74"/>
      <c r="GK171" s="74"/>
      <c r="GL171" s="74"/>
      <c r="GM171" s="74"/>
      <c r="GN171" s="74"/>
      <c r="GO171" s="74"/>
      <c r="GP171" s="74"/>
      <c r="GQ171" s="74"/>
      <c r="GR171" s="74"/>
      <c r="GS171" s="74"/>
      <c r="GT171" s="74"/>
      <c r="GU171" s="74"/>
      <c r="GV171" s="74"/>
      <c r="GW171" s="74"/>
      <c r="GX171" s="74"/>
      <c r="GY171" s="74"/>
      <c r="GZ171" s="74"/>
      <c r="HA171" s="74"/>
      <c r="HB171" s="74"/>
      <c r="HC171" s="74"/>
    </row>
    <row r="172" spans="1:211" customFormat="1" ht="19.95" customHeight="1" x14ac:dyDescent="0.3">
      <c r="A172" s="36"/>
      <c r="B172" s="73"/>
      <c r="C172" s="218"/>
      <c r="D172" s="389"/>
      <c r="E172" s="679" t="s">
        <v>1873</v>
      </c>
      <c r="F172" s="679"/>
      <c r="G172" s="679"/>
      <c r="H172" s="679"/>
      <c r="I172" s="679"/>
      <c r="J172" s="679"/>
      <c r="K172" s="679"/>
      <c r="L172" s="679"/>
      <c r="M172" s="679"/>
      <c r="N172" s="679"/>
      <c r="O172" s="679"/>
      <c r="P172" s="679"/>
      <c r="Q172" s="679"/>
      <c r="R172" s="823"/>
      <c r="S172" s="36"/>
      <c r="T172" s="74"/>
      <c r="U172" s="74"/>
      <c r="V172" s="74"/>
      <c r="W172" s="74"/>
      <c r="X172" s="74"/>
      <c r="Y172" s="74"/>
      <c r="Z172" s="74"/>
      <c r="AA172" s="74"/>
      <c r="AB172" s="7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74"/>
      <c r="BC172" s="74"/>
      <c r="BD172" s="74"/>
      <c r="BE172" s="74"/>
      <c r="BF172" s="74"/>
      <c r="BG172" s="74"/>
      <c r="BH172" s="74"/>
      <c r="BI172" s="74"/>
      <c r="BJ172" s="74"/>
      <c r="BK172" s="74"/>
      <c r="BL172" s="74"/>
      <c r="BM172" s="74"/>
      <c r="BN172" s="74"/>
      <c r="BO172" s="74"/>
      <c r="BP172" s="74"/>
      <c r="BQ172" s="74"/>
      <c r="BR172" s="74"/>
      <c r="BS172" s="74"/>
      <c r="BT172" s="74"/>
      <c r="BU172" s="74"/>
      <c r="BV172" s="74"/>
      <c r="BW172" s="74"/>
      <c r="BX172" s="74"/>
      <c r="BY172" s="74"/>
      <c r="BZ172" s="74"/>
      <c r="CA172" s="74"/>
      <c r="CB172" s="74"/>
      <c r="CC172" s="74"/>
      <c r="CD172" s="74"/>
      <c r="CE172" s="74"/>
      <c r="CF172" s="74"/>
      <c r="CG172" s="74"/>
      <c r="CH172" s="74"/>
      <c r="CI172" s="74"/>
      <c r="CJ172" s="74"/>
      <c r="CK172" s="74"/>
      <c r="CL172" s="74"/>
      <c r="CM172" s="74"/>
      <c r="CN172" s="74"/>
      <c r="CO172" s="74"/>
      <c r="CP172" s="74"/>
      <c r="CQ172" s="74"/>
      <c r="CR172" s="74"/>
      <c r="CS172" s="74"/>
      <c r="CT172" s="74"/>
      <c r="CU172" s="74"/>
      <c r="CV172" s="74"/>
      <c r="CW172" s="74"/>
      <c r="CX172" s="74"/>
      <c r="CY172" s="74"/>
      <c r="CZ172" s="74"/>
      <c r="DA172" s="74"/>
      <c r="DB172" s="74"/>
      <c r="DC172" s="74"/>
      <c r="DD172" s="74"/>
      <c r="DE172" s="74"/>
      <c r="DF172" s="74"/>
      <c r="DG172" s="74"/>
      <c r="DH172" s="74"/>
      <c r="DI172" s="74"/>
      <c r="DJ172" s="74"/>
      <c r="DK172" s="74"/>
      <c r="DL172" s="74"/>
      <c r="DM172" s="74"/>
      <c r="DN172" s="74"/>
      <c r="DO172" s="74"/>
      <c r="DP172" s="74"/>
      <c r="DQ172" s="74"/>
      <c r="DR172" s="74"/>
      <c r="DS172" s="74"/>
      <c r="DT172" s="74"/>
      <c r="DU172" s="74"/>
      <c r="DV172" s="74"/>
      <c r="DW172" s="74"/>
      <c r="DX172" s="74"/>
      <c r="DY172" s="74"/>
      <c r="DZ172" s="74"/>
      <c r="EA172" s="74"/>
      <c r="EB172" s="74"/>
      <c r="EC172" s="74"/>
      <c r="ED172" s="74"/>
      <c r="EE172" s="74"/>
      <c r="EF172" s="74"/>
      <c r="EG172" s="74"/>
      <c r="EH172" s="74"/>
      <c r="EI172" s="74"/>
      <c r="EJ172" s="74"/>
      <c r="EK172" s="74"/>
      <c r="EL172" s="74"/>
      <c r="EM172" s="74"/>
      <c r="EN172" s="74"/>
      <c r="EO172" s="74"/>
      <c r="EP172" s="74"/>
      <c r="EQ172" s="74"/>
      <c r="ER172" s="74"/>
      <c r="ES172" s="74"/>
      <c r="ET172" s="74"/>
      <c r="EU172" s="74"/>
      <c r="EV172" s="74"/>
      <c r="EW172" s="74"/>
      <c r="EX172" s="74"/>
      <c r="EY172" s="74"/>
      <c r="EZ172" s="74"/>
      <c r="FA172" s="74"/>
      <c r="FB172" s="74"/>
      <c r="FC172" s="74"/>
      <c r="FD172" s="74"/>
      <c r="FE172" s="74"/>
      <c r="FF172" s="74"/>
      <c r="FG172" s="74"/>
      <c r="FH172" s="74"/>
      <c r="FI172" s="74"/>
      <c r="FJ172" s="74"/>
      <c r="FK172" s="74"/>
      <c r="FL172" s="74"/>
      <c r="FM172" s="74"/>
      <c r="FN172" s="74"/>
      <c r="FO172" s="74"/>
      <c r="FP172" s="74"/>
      <c r="FQ172" s="74"/>
      <c r="FR172" s="74"/>
      <c r="FS172" s="74"/>
      <c r="FT172" s="74"/>
      <c r="FU172" s="74"/>
      <c r="FV172" s="74"/>
      <c r="FW172" s="74"/>
      <c r="FX172" s="74"/>
      <c r="FY172" s="74"/>
      <c r="FZ172" s="74"/>
      <c r="GA172" s="74"/>
      <c r="GB172" s="74"/>
      <c r="GC172" s="74"/>
      <c r="GD172" s="74"/>
      <c r="GE172" s="74"/>
      <c r="GF172" s="74"/>
      <c r="GG172" s="74"/>
      <c r="GH172" s="74"/>
      <c r="GI172" s="74"/>
      <c r="GJ172" s="74"/>
      <c r="GK172" s="74"/>
      <c r="GL172" s="74"/>
      <c r="GM172" s="74"/>
      <c r="GN172" s="74"/>
      <c r="GO172" s="74"/>
      <c r="GP172" s="74"/>
      <c r="GQ172" s="74"/>
      <c r="GR172" s="74"/>
      <c r="GS172" s="74"/>
      <c r="GT172" s="74"/>
      <c r="GU172" s="74"/>
      <c r="GV172" s="74"/>
      <c r="GW172" s="74"/>
      <c r="GX172" s="74"/>
      <c r="GY172" s="74"/>
      <c r="GZ172" s="74"/>
      <c r="HA172" s="74"/>
      <c r="HB172" s="74"/>
      <c r="HC172" s="74"/>
    </row>
    <row r="173" spans="1:211" customFormat="1" ht="19.95" customHeight="1" x14ac:dyDescent="0.3">
      <c r="A173" s="36"/>
      <c r="B173" s="73"/>
      <c r="C173" s="218"/>
      <c r="D173" s="389"/>
      <c r="E173" s="679"/>
      <c r="F173" s="679"/>
      <c r="G173" s="679"/>
      <c r="H173" s="679"/>
      <c r="I173" s="679"/>
      <c r="J173" s="679"/>
      <c r="K173" s="679"/>
      <c r="L173" s="679"/>
      <c r="M173" s="679"/>
      <c r="N173" s="679"/>
      <c r="O173" s="679"/>
      <c r="P173" s="679"/>
      <c r="Q173" s="679"/>
      <c r="R173" s="823"/>
      <c r="S173" s="36"/>
      <c r="T173" s="74"/>
      <c r="U173" s="74"/>
      <c r="V173" s="74"/>
      <c r="W173" s="74"/>
      <c r="X173" s="74"/>
      <c r="Y173" s="74"/>
      <c r="Z173" s="74"/>
      <c r="AA173" s="74"/>
      <c r="AB173" s="74"/>
      <c r="AC173" s="74"/>
      <c r="AD173" s="74"/>
      <c r="AE173" s="74"/>
      <c r="AF173" s="74"/>
      <c r="AG173" s="74"/>
      <c r="AH173" s="74"/>
      <c r="AI173" s="74"/>
      <c r="AJ173" s="74"/>
      <c r="AK173" s="74"/>
      <c r="AL173" s="74"/>
      <c r="AM173" s="74"/>
      <c r="AN173" s="74"/>
      <c r="AO173" s="74"/>
      <c r="AP173" s="74"/>
      <c r="AQ173" s="74"/>
      <c r="AR173" s="74"/>
      <c r="AS173" s="74"/>
      <c r="AT173" s="74"/>
      <c r="AU173" s="74"/>
      <c r="AV173" s="74"/>
      <c r="AW173" s="74"/>
      <c r="AX173" s="74"/>
      <c r="AY173" s="74"/>
      <c r="AZ173" s="74"/>
      <c r="BA173" s="74"/>
      <c r="BB173" s="74"/>
      <c r="BC173" s="74"/>
      <c r="BD173" s="74"/>
      <c r="BE173" s="74"/>
      <c r="BF173" s="74"/>
      <c r="BG173" s="74"/>
      <c r="BH173" s="74"/>
      <c r="BI173" s="74"/>
      <c r="BJ173" s="74"/>
      <c r="BK173" s="74"/>
      <c r="BL173" s="74"/>
      <c r="BM173" s="74"/>
      <c r="BN173" s="74"/>
      <c r="BO173" s="74"/>
      <c r="BP173" s="74"/>
      <c r="BQ173" s="74"/>
      <c r="BR173" s="74"/>
      <c r="BS173" s="74"/>
      <c r="BT173" s="74"/>
      <c r="BU173" s="74"/>
      <c r="BV173" s="74"/>
      <c r="BW173" s="74"/>
      <c r="BX173" s="74"/>
      <c r="BY173" s="74"/>
      <c r="BZ173" s="74"/>
      <c r="CA173" s="74"/>
      <c r="CB173" s="74"/>
      <c r="CC173" s="74"/>
      <c r="CD173" s="74"/>
      <c r="CE173" s="74"/>
      <c r="CF173" s="74"/>
      <c r="CG173" s="74"/>
      <c r="CH173" s="74"/>
      <c r="CI173" s="74"/>
      <c r="CJ173" s="74"/>
      <c r="CK173" s="74"/>
      <c r="CL173" s="74"/>
      <c r="CM173" s="74"/>
      <c r="CN173" s="74"/>
      <c r="CO173" s="74"/>
      <c r="CP173" s="74"/>
      <c r="CQ173" s="74"/>
      <c r="CR173" s="74"/>
      <c r="CS173" s="74"/>
      <c r="CT173" s="74"/>
      <c r="CU173" s="74"/>
      <c r="CV173" s="74"/>
      <c r="CW173" s="74"/>
      <c r="CX173" s="74"/>
      <c r="CY173" s="74"/>
      <c r="CZ173" s="74"/>
      <c r="DA173" s="74"/>
      <c r="DB173" s="74"/>
      <c r="DC173" s="74"/>
      <c r="DD173" s="74"/>
      <c r="DE173" s="74"/>
      <c r="DF173" s="74"/>
      <c r="DG173" s="74"/>
      <c r="DH173" s="74"/>
      <c r="DI173" s="74"/>
      <c r="DJ173" s="74"/>
      <c r="DK173" s="74"/>
      <c r="DL173" s="74"/>
      <c r="DM173" s="74"/>
      <c r="DN173" s="74"/>
      <c r="DO173" s="74"/>
      <c r="DP173" s="74"/>
      <c r="DQ173" s="74"/>
      <c r="DR173" s="74"/>
      <c r="DS173" s="74"/>
      <c r="DT173" s="74"/>
      <c r="DU173" s="74"/>
      <c r="DV173" s="74"/>
      <c r="DW173" s="74"/>
      <c r="DX173" s="74"/>
      <c r="DY173" s="74"/>
      <c r="DZ173" s="74"/>
      <c r="EA173" s="74"/>
      <c r="EB173" s="74"/>
      <c r="EC173" s="74"/>
      <c r="ED173" s="74"/>
      <c r="EE173" s="74"/>
      <c r="EF173" s="74"/>
      <c r="EG173" s="74"/>
      <c r="EH173" s="74"/>
      <c r="EI173" s="74"/>
      <c r="EJ173" s="74"/>
      <c r="EK173" s="74"/>
      <c r="EL173" s="74"/>
      <c r="EM173" s="74"/>
      <c r="EN173" s="74"/>
      <c r="EO173" s="74"/>
      <c r="EP173" s="74"/>
      <c r="EQ173" s="74"/>
      <c r="ER173" s="74"/>
      <c r="ES173" s="74"/>
      <c r="ET173" s="74"/>
      <c r="EU173" s="74"/>
      <c r="EV173" s="74"/>
      <c r="EW173" s="74"/>
      <c r="EX173" s="74"/>
      <c r="EY173" s="74"/>
      <c r="EZ173" s="74"/>
      <c r="FA173" s="74"/>
      <c r="FB173" s="74"/>
      <c r="FC173" s="74"/>
      <c r="FD173" s="74"/>
      <c r="FE173" s="74"/>
      <c r="FF173" s="74"/>
      <c r="FG173" s="74"/>
      <c r="FH173" s="74"/>
      <c r="FI173" s="74"/>
      <c r="FJ173" s="74"/>
      <c r="FK173" s="74"/>
      <c r="FL173" s="74"/>
      <c r="FM173" s="74"/>
      <c r="FN173" s="74"/>
      <c r="FO173" s="74"/>
      <c r="FP173" s="74"/>
      <c r="FQ173" s="74"/>
      <c r="FR173" s="74"/>
      <c r="FS173" s="74"/>
      <c r="FT173" s="74"/>
      <c r="FU173" s="74"/>
      <c r="FV173" s="74"/>
      <c r="FW173" s="74"/>
      <c r="FX173" s="74"/>
      <c r="FY173" s="74"/>
      <c r="FZ173" s="74"/>
      <c r="GA173" s="74"/>
      <c r="GB173" s="74"/>
      <c r="GC173" s="74"/>
      <c r="GD173" s="74"/>
      <c r="GE173" s="74"/>
      <c r="GF173" s="74"/>
      <c r="GG173" s="74"/>
      <c r="GH173" s="74"/>
      <c r="GI173" s="74"/>
      <c r="GJ173" s="74"/>
      <c r="GK173" s="74"/>
      <c r="GL173" s="74"/>
      <c r="GM173" s="74"/>
      <c r="GN173" s="74"/>
      <c r="GO173" s="74"/>
      <c r="GP173" s="74"/>
      <c r="GQ173" s="74"/>
      <c r="GR173" s="74"/>
      <c r="GS173" s="74"/>
      <c r="GT173" s="74"/>
      <c r="GU173" s="74"/>
      <c r="GV173" s="74"/>
      <c r="GW173" s="74"/>
      <c r="GX173" s="74"/>
      <c r="GY173" s="74"/>
      <c r="GZ173" s="74"/>
      <c r="HA173" s="74"/>
      <c r="HB173" s="74"/>
      <c r="HC173" s="74"/>
    </row>
    <row r="174" spans="1:211" customFormat="1" ht="10.199999999999999" customHeight="1" x14ac:dyDescent="0.3">
      <c r="A174" s="36"/>
      <c r="B174" s="73"/>
      <c r="C174" s="218"/>
      <c r="D174" s="389"/>
      <c r="E174" s="74"/>
      <c r="F174" s="202"/>
      <c r="G174" s="74"/>
      <c r="H174" s="74"/>
      <c r="I174" s="74"/>
      <c r="J174" s="74"/>
      <c r="K174" s="74"/>
      <c r="L174" s="74"/>
      <c r="M174" s="222"/>
      <c r="N174" s="74"/>
      <c r="O174" s="74"/>
      <c r="P174" s="74"/>
      <c r="Q174" s="74"/>
      <c r="R174" s="75"/>
      <c r="S174" s="36"/>
      <c r="T174" s="74"/>
      <c r="U174" s="74"/>
      <c r="V174" s="74"/>
      <c r="W174" s="74"/>
      <c r="X174" s="74"/>
      <c r="Y174" s="74"/>
      <c r="Z174" s="74"/>
      <c r="AA174" s="74"/>
      <c r="AB174" s="74"/>
      <c r="AC174" s="74"/>
      <c r="AD174" s="74"/>
      <c r="AE174" s="74"/>
      <c r="AF174" s="74"/>
      <c r="AG174" s="74"/>
      <c r="AH174" s="74"/>
      <c r="AI174" s="74"/>
      <c r="AJ174" s="74"/>
      <c r="AK174" s="74"/>
      <c r="AL174" s="74"/>
      <c r="AM174" s="74"/>
      <c r="AN174" s="74"/>
      <c r="AO174" s="74"/>
      <c r="AP174" s="74"/>
      <c r="AQ174" s="74"/>
      <c r="AR174" s="74"/>
      <c r="AS174" s="74"/>
      <c r="AT174" s="74"/>
      <c r="AU174" s="74"/>
      <c r="AV174" s="74"/>
      <c r="AW174" s="74"/>
      <c r="AX174" s="74"/>
      <c r="AY174" s="74"/>
      <c r="AZ174" s="74"/>
      <c r="BA174" s="74"/>
      <c r="BB174" s="74"/>
      <c r="BC174" s="74"/>
      <c r="BD174" s="74"/>
      <c r="BE174" s="74"/>
      <c r="BF174" s="74"/>
      <c r="BG174" s="74"/>
      <c r="BH174" s="74"/>
      <c r="BI174" s="74"/>
      <c r="BJ174" s="74"/>
      <c r="BK174" s="74"/>
      <c r="BL174" s="74"/>
      <c r="BM174" s="74"/>
      <c r="BN174" s="74"/>
      <c r="BO174" s="74"/>
      <c r="BP174" s="74"/>
      <c r="BQ174" s="74"/>
      <c r="BR174" s="74"/>
      <c r="BS174" s="74"/>
      <c r="BT174" s="74"/>
      <c r="BU174" s="74"/>
      <c r="BV174" s="74"/>
      <c r="BW174" s="74"/>
      <c r="BX174" s="74"/>
      <c r="BY174" s="74"/>
      <c r="BZ174" s="74"/>
      <c r="CA174" s="74"/>
      <c r="CB174" s="74"/>
      <c r="CC174" s="74"/>
      <c r="CD174" s="74"/>
      <c r="CE174" s="74"/>
      <c r="CF174" s="74"/>
      <c r="CG174" s="74"/>
      <c r="CH174" s="74"/>
      <c r="CI174" s="74"/>
      <c r="CJ174" s="74"/>
      <c r="CK174" s="74"/>
      <c r="CL174" s="74"/>
      <c r="CM174" s="74"/>
      <c r="CN174" s="74"/>
      <c r="CO174" s="74"/>
      <c r="CP174" s="74"/>
      <c r="CQ174" s="74"/>
      <c r="CR174" s="74"/>
      <c r="CS174" s="74"/>
      <c r="CT174" s="74"/>
      <c r="CU174" s="74"/>
      <c r="CV174" s="74"/>
      <c r="CW174" s="74"/>
      <c r="CX174" s="74"/>
      <c r="CY174" s="74"/>
      <c r="CZ174" s="74"/>
      <c r="DA174" s="74"/>
      <c r="DB174" s="74"/>
      <c r="DC174" s="74"/>
      <c r="DD174" s="74"/>
      <c r="DE174" s="74"/>
      <c r="DF174" s="74"/>
      <c r="DG174" s="74"/>
      <c r="DH174" s="74"/>
      <c r="DI174" s="74"/>
      <c r="DJ174" s="74"/>
      <c r="DK174" s="74"/>
      <c r="DL174" s="74"/>
      <c r="DM174" s="74"/>
      <c r="DN174" s="74"/>
      <c r="DO174" s="74"/>
      <c r="DP174" s="74"/>
      <c r="DQ174" s="74"/>
      <c r="DR174" s="74"/>
      <c r="DS174" s="74"/>
      <c r="DT174" s="74"/>
      <c r="DU174" s="74"/>
      <c r="DV174" s="74"/>
      <c r="DW174" s="74"/>
      <c r="DX174" s="74"/>
      <c r="DY174" s="74"/>
      <c r="DZ174" s="74"/>
      <c r="EA174" s="74"/>
      <c r="EB174" s="74"/>
      <c r="EC174" s="74"/>
      <c r="ED174" s="74"/>
      <c r="EE174" s="74"/>
      <c r="EF174" s="74"/>
      <c r="EG174" s="74"/>
      <c r="EH174" s="74"/>
      <c r="EI174" s="74"/>
      <c r="EJ174" s="74"/>
      <c r="EK174" s="74"/>
      <c r="EL174" s="74"/>
      <c r="EM174" s="74"/>
      <c r="EN174" s="74"/>
      <c r="EO174" s="74"/>
      <c r="EP174" s="74"/>
      <c r="EQ174" s="74"/>
      <c r="ER174" s="74"/>
      <c r="ES174" s="74"/>
      <c r="ET174" s="74"/>
      <c r="EU174" s="74"/>
      <c r="EV174" s="74"/>
      <c r="EW174" s="74"/>
      <c r="EX174" s="74"/>
      <c r="EY174" s="74"/>
      <c r="EZ174" s="74"/>
      <c r="FA174" s="74"/>
      <c r="FB174" s="74"/>
      <c r="FC174" s="74"/>
      <c r="FD174" s="74"/>
      <c r="FE174" s="74"/>
      <c r="FF174" s="74"/>
      <c r="FG174" s="74"/>
      <c r="FH174" s="74"/>
      <c r="FI174" s="74"/>
      <c r="FJ174" s="74"/>
      <c r="FK174" s="74"/>
      <c r="FL174" s="74"/>
      <c r="FM174" s="74"/>
      <c r="FN174" s="74"/>
      <c r="FO174" s="74"/>
      <c r="FP174" s="74"/>
      <c r="FQ174" s="74"/>
      <c r="FR174" s="74"/>
      <c r="FS174" s="74"/>
      <c r="FT174" s="74"/>
      <c r="FU174" s="74"/>
      <c r="FV174" s="74"/>
      <c r="FW174" s="74"/>
      <c r="FX174" s="74"/>
      <c r="FY174" s="74"/>
      <c r="FZ174" s="74"/>
      <c r="GA174" s="74"/>
      <c r="GB174" s="74"/>
      <c r="GC174" s="74"/>
      <c r="GD174" s="74"/>
      <c r="GE174" s="74"/>
      <c r="GF174" s="74"/>
      <c r="GG174" s="74"/>
      <c r="GH174" s="74"/>
      <c r="GI174" s="74"/>
      <c r="GJ174" s="74"/>
      <c r="GK174" s="74"/>
      <c r="GL174" s="74"/>
      <c r="GM174" s="74"/>
      <c r="GN174" s="74"/>
      <c r="GO174" s="74"/>
      <c r="GP174" s="74"/>
      <c r="GQ174" s="74"/>
      <c r="GR174" s="74"/>
      <c r="GS174" s="74"/>
      <c r="GT174" s="74"/>
      <c r="GU174" s="74"/>
      <c r="GV174" s="74"/>
      <c r="GW174" s="74"/>
      <c r="GX174" s="74"/>
      <c r="GY174" s="74"/>
      <c r="GZ174" s="74"/>
      <c r="HA174" s="74"/>
      <c r="HB174" s="74"/>
      <c r="HC174" s="74"/>
    </row>
    <row r="175" spans="1:211" customFormat="1" ht="19.95" customHeight="1" x14ac:dyDescent="0.3">
      <c r="A175" s="36"/>
      <c r="B175" s="73"/>
      <c r="C175" s="218"/>
      <c r="D175" s="389"/>
      <c r="E175" s="458" t="s">
        <v>1874</v>
      </c>
      <c r="F175" s="202"/>
      <c r="G175" s="74"/>
      <c r="H175" s="74"/>
      <c r="I175" s="74"/>
      <c r="J175" s="74"/>
      <c r="K175" s="74"/>
      <c r="L175" s="74"/>
      <c r="M175" s="222"/>
      <c r="N175" s="74"/>
      <c r="O175" s="74"/>
      <c r="P175" s="74"/>
      <c r="Q175" s="74"/>
      <c r="R175" s="75"/>
      <c r="S175" s="36"/>
      <c r="T175" s="74"/>
      <c r="U175" s="74"/>
      <c r="V175" s="74"/>
      <c r="W175" s="74"/>
      <c r="X175" s="74"/>
      <c r="Y175" s="74"/>
      <c r="Z175" s="74"/>
      <c r="AA175" s="74"/>
      <c r="AB175" s="74"/>
      <c r="AC175" s="74"/>
      <c r="AD175" s="74"/>
      <c r="AE175" s="74"/>
      <c r="AF175" s="74"/>
      <c r="AG175" s="74"/>
      <c r="AH175" s="74"/>
      <c r="AI175" s="74"/>
      <c r="AJ175" s="74"/>
      <c r="AK175" s="74"/>
      <c r="AL175" s="74"/>
      <c r="AM175" s="74"/>
      <c r="AN175" s="74"/>
      <c r="AO175" s="74"/>
      <c r="AP175" s="74"/>
      <c r="AQ175" s="74"/>
      <c r="AR175" s="74"/>
      <c r="AS175" s="74"/>
      <c r="AT175" s="74"/>
      <c r="AU175" s="74"/>
      <c r="AV175" s="74"/>
      <c r="AW175" s="74"/>
      <c r="AX175" s="74"/>
      <c r="AY175" s="74"/>
      <c r="AZ175" s="74"/>
      <c r="BA175" s="74"/>
      <c r="BB175" s="74"/>
      <c r="BC175" s="74"/>
      <c r="BD175" s="74"/>
      <c r="BE175" s="74"/>
      <c r="BF175" s="74"/>
      <c r="BG175" s="74"/>
      <c r="BH175" s="74"/>
      <c r="BI175" s="74"/>
      <c r="BJ175" s="74"/>
      <c r="BK175" s="74"/>
      <c r="BL175" s="74"/>
      <c r="BM175" s="74"/>
      <c r="BN175" s="74"/>
      <c r="BO175" s="74"/>
      <c r="BP175" s="74"/>
      <c r="BQ175" s="74"/>
      <c r="BR175" s="74"/>
      <c r="BS175" s="74"/>
      <c r="BT175" s="74"/>
      <c r="BU175" s="74"/>
      <c r="BV175" s="74"/>
      <c r="BW175" s="74"/>
      <c r="BX175" s="74"/>
      <c r="BY175" s="74"/>
      <c r="BZ175" s="74"/>
      <c r="CA175" s="74"/>
      <c r="CB175" s="74"/>
      <c r="CC175" s="74"/>
      <c r="CD175" s="74"/>
      <c r="CE175" s="74"/>
      <c r="CF175" s="74"/>
      <c r="CG175" s="74"/>
      <c r="CH175" s="74"/>
      <c r="CI175" s="74"/>
      <c r="CJ175" s="74"/>
      <c r="CK175" s="74"/>
      <c r="CL175" s="74"/>
      <c r="CM175" s="74"/>
      <c r="CN175" s="74"/>
      <c r="CO175" s="74"/>
      <c r="CP175" s="74"/>
      <c r="CQ175" s="74"/>
      <c r="CR175" s="74"/>
      <c r="CS175" s="74"/>
      <c r="CT175" s="74"/>
      <c r="CU175" s="74"/>
      <c r="CV175" s="74"/>
      <c r="CW175" s="74"/>
      <c r="CX175" s="74"/>
      <c r="CY175" s="74"/>
      <c r="CZ175" s="74"/>
      <c r="DA175" s="74"/>
      <c r="DB175" s="74"/>
      <c r="DC175" s="74"/>
      <c r="DD175" s="74"/>
      <c r="DE175" s="74"/>
      <c r="DF175" s="74"/>
      <c r="DG175" s="74"/>
      <c r="DH175" s="74"/>
      <c r="DI175" s="74"/>
      <c r="DJ175" s="74"/>
      <c r="DK175" s="74"/>
      <c r="DL175" s="74"/>
      <c r="DM175" s="74"/>
      <c r="DN175" s="74"/>
      <c r="DO175" s="74"/>
      <c r="DP175" s="74"/>
      <c r="DQ175" s="74"/>
      <c r="DR175" s="74"/>
      <c r="DS175" s="74"/>
      <c r="DT175" s="74"/>
      <c r="DU175" s="74"/>
      <c r="DV175" s="74"/>
      <c r="DW175" s="74"/>
      <c r="DX175" s="74"/>
      <c r="DY175" s="74"/>
      <c r="DZ175" s="74"/>
      <c r="EA175" s="74"/>
      <c r="EB175" s="74"/>
      <c r="EC175" s="74"/>
      <c r="ED175" s="74"/>
      <c r="EE175" s="74"/>
      <c r="EF175" s="74"/>
      <c r="EG175" s="74"/>
      <c r="EH175" s="74"/>
      <c r="EI175" s="74"/>
      <c r="EJ175" s="74"/>
      <c r="EK175" s="74"/>
      <c r="EL175" s="74"/>
      <c r="EM175" s="74"/>
      <c r="EN175" s="74"/>
      <c r="EO175" s="74"/>
      <c r="EP175" s="74"/>
      <c r="EQ175" s="74"/>
      <c r="ER175" s="74"/>
      <c r="ES175" s="74"/>
      <c r="ET175" s="74"/>
      <c r="EU175" s="74"/>
      <c r="EV175" s="74"/>
      <c r="EW175" s="74"/>
      <c r="EX175" s="74"/>
      <c r="EY175" s="74"/>
      <c r="EZ175" s="74"/>
      <c r="FA175" s="74"/>
      <c r="FB175" s="74"/>
      <c r="FC175" s="74"/>
      <c r="FD175" s="74"/>
      <c r="FE175" s="74"/>
      <c r="FF175" s="74"/>
      <c r="FG175" s="74"/>
      <c r="FH175" s="74"/>
      <c r="FI175" s="74"/>
      <c r="FJ175" s="74"/>
      <c r="FK175" s="74"/>
      <c r="FL175" s="74"/>
      <c r="FM175" s="74"/>
      <c r="FN175" s="74"/>
      <c r="FO175" s="74"/>
      <c r="FP175" s="74"/>
      <c r="FQ175" s="74"/>
      <c r="FR175" s="74"/>
      <c r="FS175" s="74"/>
      <c r="FT175" s="74"/>
      <c r="FU175" s="74"/>
      <c r="FV175" s="74"/>
      <c r="FW175" s="74"/>
      <c r="FX175" s="74"/>
      <c r="FY175" s="74"/>
      <c r="FZ175" s="74"/>
      <c r="GA175" s="74"/>
      <c r="GB175" s="74"/>
      <c r="GC175" s="74"/>
      <c r="GD175" s="74"/>
      <c r="GE175" s="74"/>
      <c r="GF175" s="74"/>
      <c r="GG175" s="74"/>
      <c r="GH175" s="74"/>
      <c r="GI175" s="74"/>
      <c r="GJ175" s="74"/>
      <c r="GK175" s="74"/>
      <c r="GL175" s="74"/>
      <c r="GM175" s="74"/>
      <c r="GN175" s="74"/>
      <c r="GO175" s="74"/>
      <c r="GP175" s="74"/>
      <c r="GQ175" s="74"/>
      <c r="GR175" s="74"/>
      <c r="GS175" s="74"/>
      <c r="GT175" s="74"/>
      <c r="GU175" s="74"/>
      <c r="GV175" s="74"/>
      <c r="GW175" s="74"/>
      <c r="GX175" s="74"/>
      <c r="GY175" s="74"/>
      <c r="GZ175" s="74"/>
      <c r="HA175" s="74"/>
      <c r="HB175" s="74"/>
      <c r="HC175" s="74"/>
    </row>
    <row r="176" spans="1:211" customFormat="1" ht="19.95" customHeight="1" x14ac:dyDescent="0.3">
      <c r="A176" s="36"/>
      <c r="B176" s="73"/>
      <c r="C176" s="218"/>
      <c r="D176" s="389"/>
      <c r="E176" s="679" t="s">
        <v>1875</v>
      </c>
      <c r="F176" s="679"/>
      <c r="G176" s="679"/>
      <c r="H176" s="679"/>
      <c r="I176" s="679"/>
      <c r="J176" s="679"/>
      <c r="K176" s="679"/>
      <c r="L176" s="679"/>
      <c r="M176" s="679"/>
      <c r="N176" s="679"/>
      <c r="O176" s="679"/>
      <c r="P176" s="679"/>
      <c r="Q176" s="679"/>
      <c r="R176" s="823"/>
      <c r="S176" s="36"/>
      <c r="T176" s="74"/>
      <c r="U176" s="74"/>
      <c r="V176" s="74"/>
      <c r="W176" s="74"/>
      <c r="X176" s="74"/>
      <c r="Y176" s="74"/>
      <c r="Z176" s="74"/>
      <c r="AA176" s="74"/>
      <c r="AB176" s="7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c r="BG176" s="74"/>
      <c r="BH176" s="74"/>
      <c r="BI176" s="74"/>
      <c r="BJ176" s="74"/>
      <c r="BK176" s="74"/>
      <c r="BL176" s="74"/>
      <c r="BM176" s="74"/>
      <c r="BN176" s="74"/>
      <c r="BO176" s="74"/>
      <c r="BP176" s="74"/>
      <c r="BQ176" s="74"/>
      <c r="BR176" s="74"/>
      <c r="BS176" s="74"/>
      <c r="BT176" s="74"/>
      <c r="BU176" s="74"/>
      <c r="BV176" s="74"/>
      <c r="BW176" s="74"/>
      <c r="BX176" s="74"/>
      <c r="BY176" s="74"/>
      <c r="BZ176" s="74"/>
      <c r="CA176" s="74"/>
      <c r="CB176" s="74"/>
      <c r="CC176" s="74"/>
      <c r="CD176" s="74"/>
      <c r="CE176" s="74"/>
      <c r="CF176" s="74"/>
      <c r="CG176" s="74"/>
      <c r="CH176" s="74"/>
      <c r="CI176" s="74"/>
      <c r="CJ176" s="74"/>
      <c r="CK176" s="74"/>
      <c r="CL176" s="74"/>
      <c r="CM176" s="74"/>
      <c r="CN176" s="74"/>
      <c r="CO176" s="74"/>
      <c r="CP176" s="74"/>
      <c r="CQ176" s="74"/>
      <c r="CR176" s="74"/>
      <c r="CS176" s="74"/>
      <c r="CT176" s="74"/>
      <c r="CU176" s="74"/>
      <c r="CV176" s="74"/>
      <c r="CW176" s="74"/>
      <c r="CX176" s="74"/>
      <c r="CY176" s="74"/>
      <c r="CZ176" s="74"/>
      <c r="DA176" s="74"/>
      <c r="DB176" s="74"/>
      <c r="DC176" s="74"/>
      <c r="DD176" s="74"/>
      <c r="DE176" s="74"/>
      <c r="DF176" s="74"/>
      <c r="DG176" s="74"/>
      <c r="DH176" s="74"/>
      <c r="DI176" s="74"/>
      <c r="DJ176" s="74"/>
      <c r="DK176" s="74"/>
      <c r="DL176" s="74"/>
      <c r="DM176" s="74"/>
      <c r="DN176" s="74"/>
      <c r="DO176" s="74"/>
      <c r="DP176" s="74"/>
      <c r="DQ176" s="74"/>
      <c r="DR176" s="74"/>
      <c r="DS176" s="74"/>
      <c r="DT176" s="74"/>
      <c r="DU176" s="74"/>
      <c r="DV176" s="74"/>
      <c r="DW176" s="74"/>
      <c r="DX176" s="74"/>
      <c r="DY176" s="74"/>
      <c r="DZ176" s="74"/>
      <c r="EA176" s="74"/>
      <c r="EB176" s="74"/>
      <c r="EC176" s="74"/>
      <c r="ED176" s="74"/>
      <c r="EE176" s="74"/>
      <c r="EF176" s="74"/>
      <c r="EG176" s="74"/>
      <c r="EH176" s="74"/>
      <c r="EI176" s="74"/>
      <c r="EJ176" s="74"/>
      <c r="EK176" s="74"/>
      <c r="EL176" s="74"/>
      <c r="EM176" s="74"/>
      <c r="EN176" s="74"/>
      <c r="EO176" s="74"/>
      <c r="EP176" s="74"/>
      <c r="EQ176" s="74"/>
      <c r="ER176" s="74"/>
      <c r="ES176" s="74"/>
      <c r="ET176" s="74"/>
      <c r="EU176" s="74"/>
      <c r="EV176" s="74"/>
      <c r="EW176" s="74"/>
      <c r="EX176" s="74"/>
      <c r="EY176" s="74"/>
      <c r="EZ176" s="74"/>
      <c r="FA176" s="74"/>
      <c r="FB176" s="74"/>
      <c r="FC176" s="74"/>
      <c r="FD176" s="74"/>
      <c r="FE176" s="74"/>
      <c r="FF176" s="74"/>
      <c r="FG176" s="74"/>
      <c r="FH176" s="74"/>
      <c r="FI176" s="74"/>
      <c r="FJ176" s="74"/>
      <c r="FK176" s="74"/>
      <c r="FL176" s="74"/>
      <c r="FM176" s="74"/>
      <c r="FN176" s="74"/>
      <c r="FO176" s="74"/>
      <c r="FP176" s="74"/>
      <c r="FQ176" s="74"/>
      <c r="FR176" s="74"/>
      <c r="FS176" s="74"/>
      <c r="FT176" s="74"/>
      <c r="FU176" s="74"/>
      <c r="FV176" s="74"/>
      <c r="FW176" s="74"/>
      <c r="FX176" s="74"/>
      <c r="FY176" s="74"/>
      <c r="FZ176" s="74"/>
      <c r="GA176" s="74"/>
      <c r="GB176" s="74"/>
      <c r="GC176" s="74"/>
      <c r="GD176" s="74"/>
      <c r="GE176" s="74"/>
      <c r="GF176" s="74"/>
      <c r="GG176" s="74"/>
      <c r="GH176" s="74"/>
      <c r="GI176" s="74"/>
      <c r="GJ176" s="74"/>
      <c r="GK176" s="74"/>
      <c r="GL176" s="74"/>
      <c r="GM176" s="74"/>
      <c r="GN176" s="74"/>
      <c r="GO176" s="74"/>
      <c r="GP176" s="74"/>
      <c r="GQ176" s="74"/>
      <c r="GR176" s="74"/>
      <c r="GS176" s="74"/>
      <c r="GT176" s="74"/>
      <c r="GU176" s="74"/>
      <c r="GV176" s="74"/>
      <c r="GW176" s="74"/>
      <c r="GX176" s="74"/>
      <c r="GY176" s="74"/>
      <c r="GZ176" s="74"/>
      <c r="HA176" s="74"/>
      <c r="HB176" s="74"/>
      <c r="HC176" s="74"/>
    </row>
    <row r="177" spans="1:211" customFormat="1" ht="19.95" customHeight="1" x14ac:dyDescent="0.3">
      <c r="A177" s="36"/>
      <c r="B177" s="73"/>
      <c r="C177" s="218"/>
      <c r="D177" s="389"/>
      <c r="E177" s="679"/>
      <c r="F177" s="679"/>
      <c r="G177" s="679"/>
      <c r="H177" s="679"/>
      <c r="I177" s="679"/>
      <c r="J177" s="679"/>
      <c r="K177" s="679"/>
      <c r="L177" s="679"/>
      <c r="M177" s="679"/>
      <c r="N177" s="679"/>
      <c r="O177" s="679"/>
      <c r="P177" s="679"/>
      <c r="Q177" s="679"/>
      <c r="R177" s="823"/>
      <c r="S177" s="36"/>
      <c r="T177" s="74"/>
      <c r="U177" s="74"/>
      <c r="V177" s="74"/>
      <c r="W177" s="74"/>
      <c r="X177" s="74"/>
      <c r="Y177" s="74"/>
      <c r="Z177" s="74"/>
      <c r="AA177" s="74"/>
      <c r="AB177" s="74"/>
      <c r="AC177" s="74"/>
      <c r="AD177" s="74"/>
      <c r="AE177" s="74"/>
      <c r="AF177" s="74"/>
      <c r="AG177" s="74"/>
      <c r="AH177" s="74"/>
      <c r="AI177" s="74"/>
      <c r="AJ177" s="74"/>
      <c r="AK177" s="74"/>
      <c r="AL177" s="74"/>
      <c r="AM177" s="74"/>
      <c r="AN177" s="74"/>
      <c r="AO177" s="74"/>
      <c r="AP177" s="74"/>
      <c r="AQ177" s="74"/>
      <c r="AR177" s="74"/>
      <c r="AS177" s="74"/>
      <c r="AT177" s="74"/>
      <c r="AU177" s="74"/>
      <c r="AV177" s="74"/>
      <c r="AW177" s="74"/>
      <c r="AX177" s="74"/>
      <c r="AY177" s="74"/>
      <c r="AZ177" s="74"/>
      <c r="BA177" s="74"/>
      <c r="BB177" s="74"/>
      <c r="BC177" s="74"/>
      <c r="BD177" s="74"/>
      <c r="BE177" s="74"/>
      <c r="BF177" s="74"/>
      <c r="BG177" s="74"/>
      <c r="BH177" s="74"/>
      <c r="BI177" s="74"/>
      <c r="BJ177" s="74"/>
      <c r="BK177" s="74"/>
      <c r="BL177" s="74"/>
      <c r="BM177" s="74"/>
      <c r="BN177" s="74"/>
      <c r="BO177" s="74"/>
      <c r="BP177" s="74"/>
      <c r="BQ177" s="74"/>
      <c r="BR177" s="74"/>
      <c r="BS177" s="74"/>
      <c r="BT177" s="74"/>
      <c r="BU177" s="74"/>
      <c r="BV177" s="74"/>
      <c r="BW177" s="74"/>
      <c r="BX177" s="74"/>
      <c r="BY177" s="74"/>
      <c r="BZ177" s="74"/>
      <c r="CA177" s="74"/>
      <c r="CB177" s="74"/>
      <c r="CC177" s="74"/>
      <c r="CD177" s="74"/>
      <c r="CE177" s="74"/>
      <c r="CF177" s="74"/>
      <c r="CG177" s="74"/>
      <c r="CH177" s="74"/>
      <c r="CI177" s="74"/>
      <c r="CJ177" s="74"/>
      <c r="CK177" s="74"/>
      <c r="CL177" s="74"/>
      <c r="CM177" s="74"/>
      <c r="CN177" s="74"/>
      <c r="CO177" s="74"/>
      <c r="CP177" s="74"/>
      <c r="CQ177" s="74"/>
      <c r="CR177" s="74"/>
      <c r="CS177" s="74"/>
      <c r="CT177" s="74"/>
      <c r="CU177" s="74"/>
      <c r="CV177" s="74"/>
      <c r="CW177" s="74"/>
      <c r="CX177" s="74"/>
      <c r="CY177" s="74"/>
      <c r="CZ177" s="74"/>
      <c r="DA177" s="74"/>
      <c r="DB177" s="74"/>
      <c r="DC177" s="74"/>
      <c r="DD177" s="74"/>
      <c r="DE177" s="74"/>
      <c r="DF177" s="74"/>
      <c r="DG177" s="74"/>
      <c r="DH177" s="74"/>
      <c r="DI177" s="74"/>
      <c r="DJ177" s="74"/>
      <c r="DK177" s="74"/>
      <c r="DL177" s="74"/>
      <c r="DM177" s="74"/>
      <c r="DN177" s="74"/>
      <c r="DO177" s="74"/>
      <c r="DP177" s="74"/>
      <c r="DQ177" s="74"/>
      <c r="DR177" s="74"/>
      <c r="DS177" s="74"/>
      <c r="DT177" s="74"/>
      <c r="DU177" s="74"/>
      <c r="DV177" s="74"/>
      <c r="DW177" s="74"/>
      <c r="DX177" s="74"/>
      <c r="DY177" s="74"/>
      <c r="DZ177" s="74"/>
      <c r="EA177" s="74"/>
      <c r="EB177" s="74"/>
      <c r="EC177" s="74"/>
      <c r="ED177" s="74"/>
      <c r="EE177" s="74"/>
      <c r="EF177" s="74"/>
      <c r="EG177" s="74"/>
      <c r="EH177" s="74"/>
      <c r="EI177" s="74"/>
      <c r="EJ177" s="74"/>
      <c r="EK177" s="74"/>
      <c r="EL177" s="74"/>
      <c r="EM177" s="74"/>
      <c r="EN177" s="74"/>
      <c r="EO177" s="74"/>
      <c r="EP177" s="74"/>
      <c r="EQ177" s="74"/>
      <c r="ER177" s="74"/>
      <c r="ES177" s="74"/>
      <c r="ET177" s="74"/>
      <c r="EU177" s="74"/>
      <c r="EV177" s="74"/>
      <c r="EW177" s="74"/>
      <c r="EX177" s="74"/>
      <c r="EY177" s="74"/>
      <c r="EZ177" s="74"/>
      <c r="FA177" s="74"/>
      <c r="FB177" s="74"/>
      <c r="FC177" s="74"/>
      <c r="FD177" s="74"/>
      <c r="FE177" s="74"/>
      <c r="FF177" s="74"/>
      <c r="FG177" s="74"/>
      <c r="FH177" s="74"/>
      <c r="FI177" s="74"/>
      <c r="FJ177" s="74"/>
      <c r="FK177" s="74"/>
      <c r="FL177" s="74"/>
      <c r="FM177" s="74"/>
      <c r="FN177" s="74"/>
      <c r="FO177" s="74"/>
      <c r="FP177" s="74"/>
      <c r="FQ177" s="74"/>
      <c r="FR177" s="74"/>
      <c r="FS177" s="74"/>
      <c r="FT177" s="74"/>
      <c r="FU177" s="74"/>
      <c r="FV177" s="74"/>
      <c r="FW177" s="74"/>
      <c r="FX177" s="74"/>
      <c r="FY177" s="74"/>
      <c r="FZ177" s="74"/>
      <c r="GA177" s="74"/>
      <c r="GB177" s="74"/>
      <c r="GC177" s="74"/>
      <c r="GD177" s="74"/>
      <c r="GE177" s="74"/>
      <c r="GF177" s="74"/>
      <c r="GG177" s="74"/>
      <c r="GH177" s="74"/>
      <c r="GI177" s="74"/>
      <c r="GJ177" s="74"/>
      <c r="GK177" s="74"/>
      <c r="GL177" s="74"/>
      <c r="GM177" s="74"/>
      <c r="GN177" s="74"/>
      <c r="GO177" s="74"/>
      <c r="GP177" s="74"/>
      <c r="GQ177" s="74"/>
      <c r="GR177" s="74"/>
      <c r="GS177" s="74"/>
      <c r="GT177" s="74"/>
      <c r="GU177" s="74"/>
      <c r="GV177" s="74"/>
      <c r="GW177" s="74"/>
      <c r="GX177" s="74"/>
      <c r="GY177" s="74"/>
      <c r="GZ177" s="74"/>
      <c r="HA177" s="74"/>
      <c r="HB177" s="74"/>
      <c r="HC177" s="74"/>
    </row>
    <row r="178" spans="1:211" customFormat="1" ht="19.95" customHeight="1" x14ac:dyDescent="0.3">
      <c r="A178" s="36"/>
      <c r="B178" s="73"/>
      <c r="C178" s="218"/>
      <c r="D178" s="389"/>
      <c r="E178" s="679"/>
      <c r="F178" s="679"/>
      <c r="G178" s="679"/>
      <c r="H178" s="679"/>
      <c r="I178" s="679"/>
      <c r="J178" s="679"/>
      <c r="K178" s="679"/>
      <c r="L178" s="679"/>
      <c r="M178" s="679"/>
      <c r="N178" s="679"/>
      <c r="O178" s="679"/>
      <c r="P178" s="679"/>
      <c r="Q178" s="679"/>
      <c r="R178" s="823"/>
      <c r="S178" s="36"/>
      <c r="T178" s="74"/>
      <c r="U178" s="74"/>
      <c r="V178" s="74"/>
      <c r="W178" s="74"/>
      <c r="X178" s="74"/>
      <c r="Y178" s="74"/>
      <c r="Z178" s="74"/>
      <c r="AA178" s="74"/>
      <c r="AB178" s="74"/>
      <c r="AC178" s="74"/>
      <c r="AD178" s="74"/>
      <c r="AE178" s="74"/>
      <c r="AF178" s="74"/>
      <c r="AG178" s="74"/>
      <c r="AH178" s="74"/>
      <c r="AI178" s="74"/>
      <c r="AJ178" s="74"/>
      <c r="AK178" s="74"/>
      <c r="AL178" s="74"/>
      <c r="AM178" s="74"/>
      <c r="AN178" s="74"/>
      <c r="AO178" s="74"/>
      <c r="AP178" s="74"/>
      <c r="AQ178" s="74"/>
      <c r="AR178" s="74"/>
      <c r="AS178" s="74"/>
      <c r="AT178" s="74"/>
      <c r="AU178" s="74"/>
      <c r="AV178" s="74"/>
      <c r="AW178" s="74"/>
      <c r="AX178" s="74"/>
      <c r="AY178" s="74"/>
      <c r="AZ178" s="74"/>
      <c r="BA178" s="74"/>
      <c r="BB178" s="74"/>
      <c r="BC178" s="74"/>
      <c r="BD178" s="74"/>
      <c r="BE178" s="74"/>
      <c r="BF178" s="74"/>
      <c r="BG178" s="74"/>
      <c r="BH178" s="74"/>
      <c r="BI178" s="74"/>
      <c r="BJ178" s="74"/>
      <c r="BK178" s="74"/>
      <c r="BL178" s="74"/>
      <c r="BM178" s="74"/>
      <c r="BN178" s="74"/>
      <c r="BO178" s="74"/>
      <c r="BP178" s="74"/>
      <c r="BQ178" s="74"/>
      <c r="BR178" s="74"/>
      <c r="BS178" s="74"/>
      <c r="BT178" s="74"/>
      <c r="BU178" s="74"/>
      <c r="BV178" s="74"/>
      <c r="BW178" s="74"/>
      <c r="BX178" s="74"/>
      <c r="BY178" s="74"/>
      <c r="BZ178" s="74"/>
      <c r="CA178" s="74"/>
      <c r="CB178" s="74"/>
      <c r="CC178" s="74"/>
      <c r="CD178" s="74"/>
      <c r="CE178" s="74"/>
      <c r="CF178" s="74"/>
      <c r="CG178" s="74"/>
      <c r="CH178" s="74"/>
      <c r="CI178" s="74"/>
      <c r="CJ178" s="74"/>
      <c r="CK178" s="74"/>
      <c r="CL178" s="74"/>
      <c r="CM178" s="74"/>
      <c r="CN178" s="74"/>
      <c r="CO178" s="74"/>
      <c r="CP178" s="74"/>
      <c r="CQ178" s="74"/>
      <c r="CR178" s="74"/>
      <c r="CS178" s="74"/>
      <c r="CT178" s="74"/>
      <c r="CU178" s="74"/>
      <c r="CV178" s="74"/>
      <c r="CW178" s="74"/>
      <c r="CX178" s="74"/>
      <c r="CY178" s="74"/>
      <c r="CZ178" s="74"/>
      <c r="DA178" s="74"/>
      <c r="DB178" s="74"/>
      <c r="DC178" s="74"/>
      <c r="DD178" s="74"/>
      <c r="DE178" s="74"/>
      <c r="DF178" s="74"/>
      <c r="DG178" s="74"/>
      <c r="DH178" s="74"/>
      <c r="DI178" s="74"/>
      <c r="DJ178" s="74"/>
      <c r="DK178" s="74"/>
      <c r="DL178" s="74"/>
      <c r="DM178" s="74"/>
      <c r="DN178" s="74"/>
      <c r="DO178" s="74"/>
      <c r="DP178" s="74"/>
      <c r="DQ178" s="74"/>
      <c r="DR178" s="74"/>
      <c r="DS178" s="74"/>
      <c r="DT178" s="74"/>
      <c r="DU178" s="74"/>
      <c r="DV178" s="74"/>
      <c r="DW178" s="74"/>
      <c r="DX178" s="74"/>
      <c r="DY178" s="74"/>
      <c r="DZ178" s="74"/>
      <c r="EA178" s="74"/>
      <c r="EB178" s="74"/>
      <c r="EC178" s="74"/>
      <c r="ED178" s="74"/>
      <c r="EE178" s="74"/>
      <c r="EF178" s="74"/>
      <c r="EG178" s="74"/>
      <c r="EH178" s="74"/>
      <c r="EI178" s="74"/>
      <c r="EJ178" s="74"/>
      <c r="EK178" s="74"/>
      <c r="EL178" s="74"/>
      <c r="EM178" s="74"/>
      <c r="EN178" s="74"/>
      <c r="EO178" s="74"/>
      <c r="EP178" s="74"/>
      <c r="EQ178" s="74"/>
      <c r="ER178" s="74"/>
      <c r="ES178" s="74"/>
      <c r="ET178" s="74"/>
      <c r="EU178" s="74"/>
      <c r="EV178" s="74"/>
      <c r="EW178" s="74"/>
      <c r="EX178" s="74"/>
      <c r="EY178" s="74"/>
      <c r="EZ178" s="74"/>
      <c r="FA178" s="74"/>
      <c r="FB178" s="74"/>
      <c r="FC178" s="74"/>
      <c r="FD178" s="74"/>
      <c r="FE178" s="74"/>
      <c r="FF178" s="74"/>
      <c r="FG178" s="74"/>
      <c r="FH178" s="74"/>
      <c r="FI178" s="74"/>
      <c r="FJ178" s="74"/>
      <c r="FK178" s="74"/>
      <c r="FL178" s="74"/>
      <c r="FM178" s="74"/>
      <c r="FN178" s="74"/>
      <c r="FO178" s="74"/>
      <c r="FP178" s="74"/>
      <c r="FQ178" s="74"/>
      <c r="FR178" s="74"/>
      <c r="FS178" s="74"/>
      <c r="FT178" s="74"/>
      <c r="FU178" s="74"/>
      <c r="FV178" s="74"/>
      <c r="FW178" s="74"/>
      <c r="FX178" s="74"/>
      <c r="FY178" s="74"/>
      <c r="FZ178" s="74"/>
      <c r="GA178" s="74"/>
      <c r="GB178" s="74"/>
      <c r="GC178" s="74"/>
      <c r="GD178" s="74"/>
      <c r="GE178" s="74"/>
      <c r="GF178" s="74"/>
      <c r="GG178" s="74"/>
      <c r="GH178" s="74"/>
      <c r="GI178" s="74"/>
      <c r="GJ178" s="74"/>
      <c r="GK178" s="74"/>
      <c r="GL178" s="74"/>
      <c r="GM178" s="74"/>
      <c r="GN178" s="74"/>
      <c r="GO178" s="74"/>
      <c r="GP178" s="74"/>
      <c r="GQ178" s="74"/>
      <c r="GR178" s="74"/>
      <c r="GS178" s="74"/>
      <c r="GT178" s="74"/>
      <c r="GU178" s="74"/>
      <c r="GV178" s="74"/>
      <c r="GW178" s="74"/>
      <c r="GX178" s="74"/>
      <c r="GY178" s="74"/>
      <c r="GZ178" s="74"/>
      <c r="HA178" s="74"/>
      <c r="HB178" s="74"/>
      <c r="HC178" s="74"/>
    </row>
    <row r="179" spans="1:211" customFormat="1" ht="10.199999999999999" customHeight="1" x14ac:dyDescent="0.3">
      <c r="A179" s="36"/>
      <c r="B179" s="73"/>
      <c r="C179" s="218"/>
      <c r="D179" s="389"/>
      <c r="E179" s="74"/>
      <c r="F179" s="202"/>
      <c r="G179" s="74"/>
      <c r="H179" s="74"/>
      <c r="I179" s="74"/>
      <c r="J179" s="74"/>
      <c r="K179" s="74"/>
      <c r="L179" s="74"/>
      <c r="M179" s="222"/>
      <c r="N179" s="74"/>
      <c r="O179" s="74"/>
      <c r="P179" s="74"/>
      <c r="Q179" s="74"/>
      <c r="R179" s="75"/>
      <c r="S179" s="36"/>
      <c r="T179" s="74"/>
      <c r="U179" s="74"/>
      <c r="V179" s="74"/>
      <c r="W179" s="74"/>
      <c r="X179" s="74"/>
      <c r="Y179" s="74"/>
      <c r="Z179" s="74"/>
      <c r="AA179" s="74"/>
      <c r="AB179" s="74"/>
      <c r="AC179" s="74"/>
      <c r="AD179" s="74"/>
      <c r="AE179" s="74"/>
      <c r="AF179" s="74"/>
      <c r="AG179" s="74"/>
      <c r="AH179" s="74"/>
      <c r="AI179" s="74"/>
      <c r="AJ179" s="74"/>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c r="BG179" s="74"/>
      <c r="BH179" s="74"/>
      <c r="BI179" s="74"/>
      <c r="BJ179" s="74"/>
      <c r="BK179" s="74"/>
      <c r="BL179" s="74"/>
      <c r="BM179" s="74"/>
      <c r="BN179" s="74"/>
      <c r="BO179" s="74"/>
      <c r="BP179" s="74"/>
      <c r="BQ179" s="74"/>
      <c r="BR179" s="74"/>
      <c r="BS179" s="74"/>
      <c r="BT179" s="74"/>
      <c r="BU179" s="74"/>
      <c r="BV179" s="74"/>
      <c r="BW179" s="74"/>
      <c r="BX179" s="74"/>
      <c r="BY179" s="74"/>
      <c r="BZ179" s="74"/>
      <c r="CA179" s="74"/>
      <c r="CB179" s="74"/>
      <c r="CC179" s="74"/>
      <c r="CD179" s="74"/>
      <c r="CE179" s="74"/>
      <c r="CF179" s="74"/>
      <c r="CG179" s="74"/>
      <c r="CH179" s="74"/>
      <c r="CI179" s="74"/>
      <c r="CJ179" s="74"/>
      <c r="CK179" s="74"/>
      <c r="CL179" s="74"/>
      <c r="CM179" s="74"/>
      <c r="CN179" s="74"/>
      <c r="CO179" s="74"/>
      <c r="CP179" s="74"/>
      <c r="CQ179" s="74"/>
      <c r="CR179" s="74"/>
      <c r="CS179" s="74"/>
      <c r="CT179" s="74"/>
      <c r="CU179" s="74"/>
      <c r="CV179" s="74"/>
      <c r="CW179" s="74"/>
      <c r="CX179" s="74"/>
      <c r="CY179" s="74"/>
      <c r="CZ179" s="74"/>
      <c r="DA179" s="74"/>
      <c r="DB179" s="74"/>
      <c r="DC179" s="74"/>
      <c r="DD179" s="74"/>
      <c r="DE179" s="74"/>
      <c r="DF179" s="74"/>
      <c r="DG179" s="74"/>
      <c r="DH179" s="74"/>
      <c r="DI179" s="74"/>
      <c r="DJ179" s="74"/>
      <c r="DK179" s="74"/>
      <c r="DL179" s="74"/>
      <c r="DM179" s="74"/>
      <c r="DN179" s="74"/>
      <c r="DO179" s="74"/>
      <c r="DP179" s="74"/>
      <c r="DQ179" s="74"/>
      <c r="DR179" s="74"/>
      <c r="DS179" s="74"/>
      <c r="DT179" s="74"/>
      <c r="DU179" s="74"/>
      <c r="DV179" s="74"/>
      <c r="DW179" s="74"/>
      <c r="DX179" s="74"/>
      <c r="DY179" s="74"/>
      <c r="DZ179" s="74"/>
      <c r="EA179" s="74"/>
      <c r="EB179" s="74"/>
      <c r="EC179" s="74"/>
      <c r="ED179" s="74"/>
      <c r="EE179" s="74"/>
      <c r="EF179" s="74"/>
      <c r="EG179" s="74"/>
      <c r="EH179" s="74"/>
      <c r="EI179" s="74"/>
      <c r="EJ179" s="74"/>
      <c r="EK179" s="74"/>
      <c r="EL179" s="74"/>
      <c r="EM179" s="74"/>
      <c r="EN179" s="74"/>
      <c r="EO179" s="74"/>
      <c r="EP179" s="74"/>
      <c r="EQ179" s="74"/>
      <c r="ER179" s="74"/>
      <c r="ES179" s="74"/>
      <c r="ET179" s="74"/>
      <c r="EU179" s="74"/>
      <c r="EV179" s="74"/>
      <c r="EW179" s="74"/>
      <c r="EX179" s="74"/>
      <c r="EY179" s="74"/>
      <c r="EZ179" s="74"/>
      <c r="FA179" s="74"/>
      <c r="FB179" s="74"/>
      <c r="FC179" s="74"/>
      <c r="FD179" s="74"/>
      <c r="FE179" s="74"/>
      <c r="FF179" s="74"/>
      <c r="FG179" s="74"/>
      <c r="FH179" s="74"/>
      <c r="FI179" s="74"/>
      <c r="FJ179" s="74"/>
      <c r="FK179" s="74"/>
      <c r="FL179" s="74"/>
      <c r="FM179" s="74"/>
      <c r="FN179" s="74"/>
      <c r="FO179" s="74"/>
      <c r="FP179" s="74"/>
      <c r="FQ179" s="74"/>
      <c r="FR179" s="74"/>
      <c r="FS179" s="74"/>
      <c r="FT179" s="74"/>
      <c r="FU179" s="74"/>
      <c r="FV179" s="74"/>
      <c r="FW179" s="74"/>
      <c r="FX179" s="74"/>
      <c r="FY179" s="74"/>
      <c r="FZ179" s="74"/>
      <c r="GA179" s="74"/>
      <c r="GB179" s="74"/>
      <c r="GC179" s="74"/>
      <c r="GD179" s="74"/>
      <c r="GE179" s="74"/>
      <c r="GF179" s="74"/>
      <c r="GG179" s="74"/>
      <c r="GH179" s="74"/>
      <c r="GI179" s="74"/>
      <c r="GJ179" s="74"/>
      <c r="GK179" s="74"/>
      <c r="GL179" s="74"/>
      <c r="GM179" s="74"/>
      <c r="GN179" s="74"/>
      <c r="GO179" s="74"/>
      <c r="GP179" s="74"/>
      <c r="GQ179" s="74"/>
      <c r="GR179" s="74"/>
      <c r="GS179" s="74"/>
      <c r="GT179" s="74"/>
      <c r="GU179" s="74"/>
      <c r="GV179" s="74"/>
      <c r="GW179" s="74"/>
      <c r="GX179" s="74"/>
      <c r="GY179" s="74"/>
      <c r="GZ179" s="74"/>
      <c r="HA179" s="74"/>
      <c r="HB179" s="74"/>
      <c r="HC179" s="74"/>
    </row>
    <row r="180" spans="1:211" customFormat="1" ht="19.95" customHeight="1" x14ac:dyDescent="0.3">
      <c r="A180" s="36"/>
      <c r="B180" s="73"/>
      <c r="C180" s="218"/>
      <c r="D180" s="389"/>
      <c r="E180" s="458" t="s">
        <v>1876</v>
      </c>
      <c r="F180" s="202"/>
      <c r="G180" s="74"/>
      <c r="H180" s="74"/>
      <c r="I180" s="74"/>
      <c r="J180" s="74"/>
      <c r="K180" s="74"/>
      <c r="L180" s="74"/>
      <c r="M180" s="222"/>
      <c r="N180" s="74"/>
      <c r="O180" s="74"/>
      <c r="P180" s="74"/>
      <c r="Q180" s="74"/>
      <c r="R180" s="75"/>
      <c r="S180" s="36"/>
      <c r="T180" s="74"/>
      <c r="U180" s="74"/>
      <c r="V180" s="74"/>
      <c r="W180" s="74"/>
      <c r="X180" s="74"/>
      <c r="Y180" s="74"/>
      <c r="Z180" s="74"/>
      <c r="AA180" s="74"/>
      <c r="AB180" s="74"/>
      <c r="AC180" s="74"/>
      <c r="AD180" s="74"/>
      <c r="AE180" s="74"/>
      <c r="AF180" s="74"/>
      <c r="AG180" s="74"/>
      <c r="AH180" s="74"/>
      <c r="AI180" s="74"/>
      <c r="AJ180" s="74"/>
      <c r="AK180" s="74"/>
      <c r="AL180" s="74"/>
      <c r="AM180" s="74"/>
      <c r="AN180" s="74"/>
      <c r="AO180" s="74"/>
      <c r="AP180" s="74"/>
      <c r="AQ180" s="74"/>
      <c r="AR180" s="74"/>
      <c r="AS180" s="74"/>
      <c r="AT180" s="74"/>
      <c r="AU180" s="74"/>
      <c r="AV180" s="74"/>
      <c r="AW180" s="74"/>
      <c r="AX180" s="74"/>
      <c r="AY180" s="74"/>
      <c r="AZ180" s="74"/>
      <c r="BA180" s="74"/>
      <c r="BB180" s="74"/>
      <c r="BC180" s="74"/>
      <c r="BD180" s="74"/>
      <c r="BE180" s="74"/>
      <c r="BF180" s="74"/>
      <c r="BG180" s="74"/>
      <c r="BH180" s="74"/>
      <c r="BI180" s="74"/>
      <c r="BJ180" s="74"/>
      <c r="BK180" s="74"/>
      <c r="BL180" s="74"/>
      <c r="BM180" s="74"/>
      <c r="BN180" s="74"/>
      <c r="BO180" s="74"/>
      <c r="BP180" s="74"/>
      <c r="BQ180" s="74"/>
      <c r="BR180" s="74"/>
      <c r="BS180" s="74"/>
      <c r="BT180" s="74"/>
      <c r="BU180" s="74"/>
      <c r="BV180" s="74"/>
      <c r="BW180" s="74"/>
      <c r="BX180" s="74"/>
      <c r="BY180" s="74"/>
      <c r="BZ180" s="74"/>
      <c r="CA180" s="74"/>
      <c r="CB180" s="74"/>
      <c r="CC180" s="74"/>
      <c r="CD180" s="74"/>
      <c r="CE180" s="74"/>
      <c r="CF180" s="74"/>
      <c r="CG180" s="74"/>
      <c r="CH180" s="74"/>
      <c r="CI180" s="74"/>
      <c r="CJ180" s="74"/>
      <c r="CK180" s="74"/>
      <c r="CL180" s="74"/>
      <c r="CM180" s="74"/>
      <c r="CN180" s="74"/>
      <c r="CO180" s="74"/>
      <c r="CP180" s="74"/>
      <c r="CQ180" s="74"/>
      <c r="CR180" s="74"/>
      <c r="CS180" s="74"/>
      <c r="CT180" s="74"/>
      <c r="CU180" s="74"/>
      <c r="CV180" s="74"/>
      <c r="CW180" s="74"/>
      <c r="CX180" s="74"/>
      <c r="CY180" s="74"/>
      <c r="CZ180" s="74"/>
      <c r="DA180" s="74"/>
      <c r="DB180" s="74"/>
      <c r="DC180" s="74"/>
      <c r="DD180" s="74"/>
      <c r="DE180" s="74"/>
      <c r="DF180" s="74"/>
      <c r="DG180" s="74"/>
      <c r="DH180" s="74"/>
      <c r="DI180" s="74"/>
      <c r="DJ180" s="74"/>
      <c r="DK180" s="74"/>
      <c r="DL180" s="74"/>
      <c r="DM180" s="74"/>
      <c r="DN180" s="74"/>
      <c r="DO180" s="74"/>
      <c r="DP180" s="74"/>
      <c r="DQ180" s="74"/>
      <c r="DR180" s="74"/>
      <c r="DS180" s="74"/>
      <c r="DT180" s="74"/>
      <c r="DU180" s="74"/>
      <c r="DV180" s="74"/>
      <c r="DW180" s="74"/>
      <c r="DX180" s="74"/>
      <c r="DY180" s="74"/>
      <c r="DZ180" s="74"/>
      <c r="EA180" s="74"/>
      <c r="EB180" s="74"/>
      <c r="EC180" s="74"/>
      <c r="ED180" s="74"/>
      <c r="EE180" s="74"/>
      <c r="EF180" s="74"/>
      <c r="EG180" s="74"/>
      <c r="EH180" s="74"/>
      <c r="EI180" s="74"/>
      <c r="EJ180" s="74"/>
      <c r="EK180" s="74"/>
      <c r="EL180" s="74"/>
      <c r="EM180" s="74"/>
      <c r="EN180" s="74"/>
      <c r="EO180" s="74"/>
      <c r="EP180" s="74"/>
      <c r="EQ180" s="74"/>
      <c r="ER180" s="74"/>
      <c r="ES180" s="74"/>
      <c r="ET180" s="74"/>
      <c r="EU180" s="74"/>
      <c r="EV180" s="74"/>
      <c r="EW180" s="74"/>
      <c r="EX180" s="74"/>
      <c r="EY180" s="74"/>
      <c r="EZ180" s="74"/>
      <c r="FA180" s="74"/>
      <c r="FB180" s="74"/>
      <c r="FC180" s="74"/>
      <c r="FD180" s="74"/>
      <c r="FE180" s="74"/>
      <c r="FF180" s="74"/>
      <c r="FG180" s="74"/>
      <c r="FH180" s="74"/>
      <c r="FI180" s="74"/>
      <c r="FJ180" s="74"/>
      <c r="FK180" s="74"/>
      <c r="FL180" s="74"/>
      <c r="FM180" s="74"/>
      <c r="FN180" s="74"/>
      <c r="FO180" s="74"/>
      <c r="FP180" s="74"/>
      <c r="FQ180" s="74"/>
      <c r="FR180" s="74"/>
      <c r="FS180" s="74"/>
      <c r="FT180" s="74"/>
      <c r="FU180" s="74"/>
      <c r="FV180" s="74"/>
      <c r="FW180" s="74"/>
      <c r="FX180" s="74"/>
      <c r="FY180" s="74"/>
      <c r="FZ180" s="74"/>
      <c r="GA180" s="74"/>
      <c r="GB180" s="74"/>
      <c r="GC180" s="74"/>
      <c r="GD180" s="74"/>
      <c r="GE180" s="74"/>
      <c r="GF180" s="74"/>
      <c r="GG180" s="74"/>
      <c r="GH180" s="74"/>
      <c r="GI180" s="74"/>
      <c r="GJ180" s="74"/>
      <c r="GK180" s="74"/>
      <c r="GL180" s="74"/>
      <c r="GM180" s="74"/>
      <c r="GN180" s="74"/>
      <c r="GO180" s="74"/>
      <c r="GP180" s="74"/>
      <c r="GQ180" s="74"/>
      <c r="GR180" s="74"/>
      <c r="GS180" s="74"/>
      <c r="GT180" s="74"/>
      <c r="GU180" s="74"/>
      <c r="GV180" s="74"/>
      <c r="GW180" s="74"/>
      <c r="GX180" s="74"/>
      <c r="GY180" s="74"/>
      <c r="GZ180" s="74"/>
      <c r="HA180" s="74"/>
      <c r="HB180" s="74"/>
      <c r="HC180" s="74"/>
    </row>
    <row r="181" spans="1:211" customFormat="1" ht="19.95" customHeight="1" x14ac:dyDescent="0.3">
      <c r="A181" s="36"/>
      <c r="B181" s="73"/>
      <c r="C181" s="218"/>
      <c r="D181" s="389"/>
      <c r="E181" s="679" t="s">
        <v>1877</v>
      </c>
      <c r="F181" s="679"/>
      <c r="G181" s="679"/>
      <c r="H181" s="679"/>
      <c r="I181" s="679"/>
      <c r="J181" s="679"/>
      <c r="K181" s="679"/>
      <c r="L181" s="679"/>
      <c r="M181" s="679"/>
      <c r="N181" s="679"/>
      <c r="O181" s="679"/>
      <c r="P181" s="679"/>
      <c r="Q181" s="679"/>
      <c r="R181" s="823"/>
      <c r="S181" s="36"/>
      <c r="T181" s="74"/>
      <c r="U181" s="74"/>
      <c r="V181" s="74"/>
      <c r="W181" s="74"/>
      <c r="X181" s="74"/>
      <c r="Y181" s="74"/>
      <c r="Z181" s="74"/>
      <c r="AA181" s="74"/>
      <c r="AB181" s="74"/>
      <c r="AC181" s="74"/>
      <c r="AD181" s="74"/>
      <c r="AE181" s="74"/>
      <c r="AF181" s="74"/>
      <c r="AG181" s="74"/>
      <c r="AH181" s="74"/>
      <c r="AI181" s="74"/>
      <c r="AJ181" s="74"/>
      <c r="AK181" s="74"/>
      <c r="AL181" s="74"/>
      <c r="AM181" s="74"/>
      <c r="AN181" s="74"/>
      <c r="AO181" s="74"/>
      <c r="AP181" s="74"/>
      <c r="AQ181" s="74"/>
      <c r="AR181" s="74"/>
      <c r="AS181" s="74"/>
      <c r="AT181" s="74"/>
      <c r="AU181" s="74"/>
      <c r="AV181" s="74"/>
      <c r="AW181" s="74"/>
      <c r="AX181" s="74"/>
      <c r="AY181" s="74"/>
      <c r="AZ181" s="74"/>
      <c r="BA181" s="74"/>
      <c r="BB181" s="74"/>
      <c r="BC181" s="74"/>
      <c r="BD181" s="74"/>
      <c r="BE181" s="74"/>
      <c r="BF181" s="74"/>
      <c r="BG181" s="74"/>
      <c r="BH181" s="74"/>
      <c r="BI181" s="74"/>
      <c r="BJ181" s="74"/>
      <c r="BK181" s="74"/>
      <c r="BL181" s="74"/>
      <c r="BM181" s="74"/>
      <c r="BN181" s="74"/>
      <c r="BO181" s="74"/>
      <c r="BP181" s="74"/>
      <c r="BQ181" s="74"/>
      <c r="BR181" s="74"/>
      <c r="BS181" s="74"/>
      <c r="BT181" s="74"/>
      <c r="BU181" s="74"/>
      <c r="BV181" s="74"/>
      <c r="BW181" s="74"/>
      <c r="BX181" s="74"/>
      <c r="BY181" s="74"/>
      <c r="BZ181" s="74"/>
      <c r="CA181" s="74"/>
      <c r="CB181" s="74"/>
      <c r="CC181" s="74"/>
      <c r="CD181" s="74"/>
      <c r="CE181" s="74"/>
      <c r="CF181" s="74"/>
      <c r="CG181" s="74"/>
      <c r="CH181" s="74"/>
      <c r="CI181" s="74"/>
      <c r="CJ181" s="74"/>
      <c r="CK181" s="74"/>
      <c r="CL181" s="74"/>
      <c r="CM181" s="74"/>
      <c r="CN181" s="74"/>
      <c r="CO181" s="74"/>
      <c r="CP181" s="74"/>
      <c r="CQ181" s="74"/>
      <c r="CR181" s="74"/>
      <c r="CS181" s="74"/>
      <c r="CT181" s="74"/>
      <c r="CU181" s="74"/>
      <c r="CV181" s="74"/>
      <c r="CW181" s="74"/>
      <c r="CX181" s="74"/>
      <c r="CY181" s="74"/>
      <c r="CZ181" s="74"/>
      <c r="DA181" s="74"/>
      <c r="DB181" s="74"/>
      <c r="DC181" s="74"/>
      <c r="DD181" s="74"/>
      <c r="DE181" s="74"/>
      <c r="DF181" s="74"/>
      <c r="DG181" s="74"/>
      <c r="DH181" s="74"/>
      <c r="DI181" s="74"/>
      <c r="DJ181" s="74"/>
      <c r="DK181" s="74"/>
      <c r="DL181" s="74"/>
      <c r="DM181" s="74"/>
      <c r="DN181" s="74"/>
      <c r="DO181" s="74"/>
      <c r="DP181" s="74"/>
      <c r="DQ181" s="74"/>
      <c r="DR181" s="74"/>
      <c r="DS181" s="74"/>
      <c r="DT181" s="74"/>
      <c r="DU181" s="74"/>
      <c r="DV181" s="74"/>
      <c r="DW181" s="74"/>
      <c r="DX181" s="74"/>
      <c r="DY181" s="74"/>
      <c r="DZ181" s="74"/>
      <c r="EA181" s="74"/>
      <c r="EB181" s="74"/>
      <c r="EC181" s="74"/>
      <c r="ED181" s="74"/>
      <c r="EE181" s="74"/>
      <c r="EF181" s="74"/>
      <c r="EG181" s="74"/>
      <c r="EH181" s="74"/>
      <c r="EI181" s="74"/>
      <c r="EJ181" s="74"/>
      <c r="EK181" s="74"/>
      <c r="EL181" s="74"/>
      <c r="EM181" s="74"/>
      <c r="EN181" s="74"/>
      <c r="EO181" s="74"/>
      <c r="EP181" s="74"/>
      <c r="EQ181" s="74"/>
      <c r="ER181" s="74"/>
      <c r="ES181" s="74"/>
      <c r="ET181" s="74"/>
      <c r="EU181" s="74"/>
      <c r="EV181" s="74"/>
      <c r="EW181" s="74"/>
      <c r="EX181" s="74"/>
      <c r="EY181" s="74"/>
      <c r="EZ181" s="74"/>
      <c r="FA181" s="74"/>
      <c r="FB181" s="74"/>
      <c r="FC181" s="74"/>
      <c r="FD181" s="74"/>
      <c r="FE181" s="74"/>
      <c r="FF181" s="74"/>
      <c r="FG181" s="74"/>
      <c r="FH181" s="74"/>
      <c r="FI181" s="74"/>
      <c r="FJ181" s="74"/>
      <c r="FK181" s="74"/>
      <c r="FL181" s="74"/>
      <c r="FM181" s="74"/>
      <c r="FN181" s="74"/>
      <c r="FO181" s="74"/>
      <c r="FP181" s="74"/>
      <c r="FQ181" s="74"/>
      <c r="FR181" s="74"/>
      <c r="FS181" s="74"/>
      <c r="FT181" s="74"/>
      <c r="FU181" s="74"/>
      <c r="FV181" s="74"/>
      <c r="FW181" s="74"/>
      <c r="FX181" s="74"/>
      <c r="FY181" s="74"/>
      <c r="FZ181" s="74"/>
      <c r="GA181" s="74"/>
      <c r="GB181" s="74"/>
      <c r="GC181" s="74"/>
      <c r="GD181" s="74"/>
      <c r="GE181" s="74"/>
      <c r="GF181" s="74"/>
      <c r="GG181" s="74"/>
      <c r="GH181" s="74"/>
      <c r="GI181" s="74"/>
      <c r="GJ181" s="74"/>
      <c r="GK181" s="74"/>
      <c r="GL181" s="74"/>
      <c r="GM181" s="74"/>
      <c r="GN181" s="74"/>
      <c r="GO181" s="74"/>
      <c r="GP181" s="74"/>
      <c r="GQ181" s="74"/>
      <c r="GR181" s="74"/>
      <c r="GS181" s="74"/>
      <c r="GT181" s="74"/>
      <c r="GU181" s="74"/>
      <c r="GV181" s="74"/>
      <c r="GW181" s="74"/>
      <c r="GX181" s="74"/>
      <c r="GY181" s="74"/>
      <c r="GZ181" s="74"/>
      <c r="HA181" s="74"/>
      <c r="HB181" s="74"/>
      <c r="HC181" s="74"/>
    </row>
    <row r="182" spans="1:211" customFormat="1" ht="19.95" customHeight="1" x14ac:dyDescent="0.3">
      <c r="A182" s="36"/>
      <c r="B182" s="73"/>
      <c r="C182" s="218"/>
      <c r="D182" s="389"/>
      <c r="E182" s="679"/>
      <c r="F182" s="679"/>
      <c r="G182" s="679"/>
      <c r="H182" s="679"/>
      <c r="I182" s="679"/>
      <c r="J182" s="679"/>
      <c r="K182" s="679"/>
      <c r="L182" s="679"/>
      <c r="M182" s="679"/>
      <c r="N182" s="679"/>
      <c r="O182" s="679"/>
      <c r="P182" s="679"/>
      <c r="Q182" s="679"/>
      <c r="R182" s="823"/>
      <c r="S182" s="36"/>
      <c r="T182" s="74"/>
      <c r="U182" s="74"/>
      <c r="V182" s="74"/>
      <c r="W182" s="74"/>
      <c r="X182" s="74"/>
      <c r="Y182" s="74"/>
      <c r="Z182" s="74"/>
      <c r="AA182" s="74"/>
      <c r="AB182" s="74"/>
      <c r="AC182" s="74"/>
      <c r="AD182" s="74"/>
      <c r="AE182" s="74"/>
      <c r="AF182" s="74"/>
      <c r="AG182" s="74"/>
      <c r="AH182" s="74"/>
      <c r="AI182" s="74"/>
      <c r="AJ182" s="74"/>
      <c r="AK182" s="74"/>
      <c r="AL182" s="74"/>
      <c r="AM182" s="74"/>
      <c r="AN182" s="74"/>
      <c r="AO182" s="74"/>
      <c r="AP182" s="74"/>
      <c r="AQ182" s="74"/>
      <c r="AR182" s="74"/>
      <c r="AS182" s="74"/>
      <c r="AT182" s="74"/>
      <c r="AU182" s="74"/>
      <c r="AV182" s="74"/>
      <c r="AW182" s="74"/>
      <c r="AX182" s="74"/>
      <c r="AY182" s="74"/>
      <c r="AZ182" s="74"/>
      <c r="BA182" s="74"/>
      <c r="BB182" s="74"/>
      <c r="BC182" s="74"/>
      <c r="BD182" s="74"/>
      <c r="BE182" s="74"/>
      <c r="BF182" s="74"/>
      <c r="BG182" s="74"/>
      <c r="BH182" s="74"/>
      <c r="BI182" s="74"/>
      <c r="BJ182" s="74"/>
      <c r="BK182" s="74"/>
      <c r="BL182" s="74"/>
      <c r="BM182" s="74"/>
      <c r="BN182" s="74"/>
      <c r="BO182" s="74"/>
      <c r="BP182" s="74"/>
      <c r="BQ182" s="74"/>
      <c r="BR182" s="74"/>
      <c r="BS182" s="74"/>
      <c r="BT182" s="74"/>
      <c r="BU182" s="74"/>
      <c r="BV182" s="74"/>
      <c r="BW182" s="74"/>
      <c r="BX182" s="74"/>
      <c r="BY182" s="74"/>
      <c r="BZ182" s="74"/>
      <c r="CA182" s="74"/>
      <c r="CB182" s="74"/>
      <c r="CC182" s="74"/>
      <c r="CD182" s="74"/>
      <c r="CE182" s="74"/>
      <c r="CF182" s="74"/>
      <c r="CG182" s="74"/>
      <c r="CH182" s="74"/>
      <c r="CI182" s="74"/>
      <c r="CJ182" s="74"/>
      <c r="CK182" s="74"/>
      <c r="CL182" s="74"/>
      <c r="CM182" s="74"/>
      <c r="CN182" s="74"/>
      <c r="CO182" s="74"/>
      <c r="CP182" s="74"/>
      <c r="CQ182" s="74"/>
      <c r="CR182" s="74"/>
      <c r="CS182" s="74"/>
      <c r="CT182" s="74"/>
      <c r="CU182" s="74"/>
      <c r="CV182" s="74"/>
      <c r="CW182" s="74"/>
      <c r="CX182" s="74"/>
      <c r="CY182" s="74"/>
      <c r="CZ182" s="74"/>
      <c r="DA182" s="74"/>
      <c r="DB182" s="74"/>
      <c r="DC182" s="74"/>
      <c r="DD182" s="74"/>
      <c r="DE182" s="74"/>
      <c r="DF182" s="74"/>
      <c r="DG182" s="74"/>
      <c r="DH182" s="74"/>
      <c r="DI182" s="74"/>
      <c r="DJ182" s="74"/>
      <c r="DK182" s="74"/>
      <c r="DL182" s="74"/>
      <c r="DM182" s="74"/>
      <c r="DN182" s="74"/>
      <c r="DO182" s="74"/>
      <c r="DP182" s="74"/>
      <c r="DQ182" s="74"/>
      <c r="DR182" s="74"/>
      <c r="DS182" s="74"/>
      <c r="DT182" s="74"/>
      <c r="DU182" s="74"/>
      <c r="DV182" s="74"/>
      <c r="DW182" s="74"/>
      <c r="DX182" s="74"/>
      <c r="DY182" s="74"/>
      <c r="DZ182" s="74"/>
      <c r="EA182" s="74"/>
      <c r="EB182" s="74"/>
      <c r="EC182" s="74"/>
      <c r="ED182" s="74"/>
      <c r="EE182" s="74"/>
      <c r="EF182" s="74"/>
      <c r="EG182" s="74"/>
      <c r="EH182" s="74"/>
      <c r="EI182" s="74"/>
      <c r="EJ182" s="74"/>
      <c r="EK182" s="74"/>
      <c r="EL182" s="74"/>
      <c r="EM182" s="74"/>
      <c r="EN182" s="74"/>
      <c r="EO182" s="74"/>
      <c r="EP182" s="74"/>
      <c r="EQ182" s="74"/>
      <c r="ER182" s="74"/>
      <c r="ES182" s="74"/>
      <c r="ET182" s="74"/>
      <c r="EU182" s="74"/>
      <c r="EV182" s="74"/>
      <c r="EW182" s="74"/>
      <c r="EX182" s="74"/>
      <c r="EY182" s="74"/>
      <c r="EZ182" s="74"/>
      <c r="FA182" s="74"/>
      <c r="FB182" s="74"/>
      <c r="FC182" s="74"/>
      <c r="FD182" s="74"/>
      <c r="FE182" s="74"/>
      <c r="FF182" s="74"/>
      <c r="FG182" s="74"/>
      <c r="FH182" s="74"/>
      <c r="FI182" s="74"/>
      <c r="FJ182" s="74"/>
      <c r="FK182" s="74"/>
      <c r="FL182" s="74"/>
      <c r="FM182" s="74"/>
      <c r="FN182" s="74"/>
      <c r="FO182" s="74"/>
      <c r="FP182" s="74"/>
      <c r="FQ182" s="74"/>
      <c r="FR182" s="74"/>
      <c r="FS182" s="74"/>
      <c r="FT182" s="74"/>
      <c r="FU182" s="74"/>
      <c r="FV182" s="74"/>
      <c r="FW182" s="74"/>
      <c r="FX182" s="74"/>
      <c r="FY182" s="74"/>
      <c r="FZ182" s="74"/>
      <c r="GA182" s="74"/>
      <c r="GB182" s="74"/>
      <c r="GC182" s="74"/>
      <c r="GD182" s="74"/>
      <c r="GE182" s="74"/>
      <c r="GF182" s="74"/>
      <c r="GG182" s="74"/>
      <c r="GH182" s="74"/>
      <c r="GI182" s="74"/>
      <c r="GJ182" s="74"/>
      <c r="GK182" s="74"/>
      <c r="GL182" s="74"/>
      <c r="GM182" s="74"/>
      <c r="GN182" s="74"/>
      <c r="GO182" s="74"/>
      <c r="GP182" s="74"/>
      <c r="GQ182" s="74"/>
      <c r="GR182" s="74"/>
      <c r="GS182" s="74"/>
      <c r="GT182" s="74"/>
      <c r="GU182" s="74"/>
      <c r="GV182" s="74"/>
      <c r="GW182" s="74"/>
      <c r="GX182" s="74"/>
      <c r="GY182" s="74"/>
      <c r="GZ182" s="74"/>
      <c r="HA182" s="74"/>
      <c r="HB182" s="74"/>
      <c r="HC182" s="74"/>
    </row>
    <row r="183" spans="1:211" customFormat="1" ht="10.199999999999999" customHeight="1" x14ac:dyDescent="0.3">
      <c r="A183" s="36"/>
      <c r="B183" s="73"/>
      <c r="C183" s="218"/>
      <c r="D183" s="74"/>
      <c r="E183" s="74"/>
      <c r="F183" s="202"/>
      <c r="G183" s="74"/>
      <c r="H183" s="74"/>
      <c r="I183" s="74"/>
      <c r="J183" s="74"/>
      <c r="K183" s="74"/>
      <c r="L183" s="74"/>
      <c r="M183" s="222"/>
      <c r="N183" s="74"/>
      <c r="O183" s="74"/>
      <c r="P183" s="74"/>
      <c r="Q183" s="74"/>
      <c r="R183" s="75"/>
      <c r="S183" s="36"/>
      <c r="T183" s="74"/>
      <c r="U183" s="74"/>
      <c r="V183" s="74"/>
      <c r="W183" s="74"/>
      <c r="X183" s="74"/>
      <c r="Y183" s="74"/>
      <c r="Z183" s="74"/>
      <c r="AA183" s="74"/>
      <c r="AB183" s="74"/>
      <c r="AC183" s="74"/>
      <c r="AD183" s="74"/>
      <c r="AE183" s="74"/>
      <c r="AF183" s="74"/>
      <c r="AG183" s="74"/>
      <c r="AH183" s="74"/>
      <c r="AI183" s="74"/>
      <c r="AJ183" s="74"/>
      <c r="AK183" s="74"/>
      <c r="AL183" s="74"/>
      <c r="AM183" s="74"/>
      <c r="AN183" s="74"/>
      <c r="AO183" s="74"/>
      <c r="AP183" s="74"/>
      <c r="AQ183" s="74"/>
      <c r="AR183" s="74"/>
      <c r="AS183" s="74"/>
      <c r="AT183" s="74"/>
      <c r="AU183" s="74"/>
      <c r="AV183" s="74"/>
      <c r="AW183" s="74"/>
      <c r="AX183" s="74"/>
      <c r="AY183" s="74"/>
      <c r="AZ183" s="74"/>
      <c r="BA183" s="74"/>
      <c r="BB183" s="74"/>
      <c r="BC183" s="74"/>
      <c r="BD183" s="74"/>
      <c r="BE183" s="74"/>
      <c r="BF183" s="74"/>
      <c r="BG183" s="74"/>
      <c r="BH183" s="74"/>
      <c r="BI183" s="74"/>
      <c r="BJ183" s="74"/>
      <c r="BK183" s="74"/>
      <c r="BL183" s="74"/>
      <c r="BM183" s="74"/>
      <c r="BN183" s="74"/>
      <c r="BO183" s="74"/>
      <c r="BP183" s="74"/>
      <c r="BQ183" s="74"/>
      <c r="BR183" s="74"/>
      <c r="BS183" s="74"/>
      <c r="BT183" s="74"/>
      <c r="BU183" s="74"/>
      <c r="BV183" s="74"/>
      <c r="BW183" s="74"/>
      <c r="BX183" s="74"/>
      <c r="BY183" s="74"/>
      <c r="BZ183" s="74"/>
      <c r="CA183" s="74"/>
      <c r="CB183" s="74"/>
      <c r="CC183" s="74"/>
      <c r="CD183" s="74"/>
      <c r="CE183" s="74"/>
      <c r="CF183" s="74"/>
      <c r="CG183" s="74"/>
      <c r="CH183" s="74"/>
      <c r="CI183" s="74"/>
      <c r="CJ183" s="74"/>
      <c r="CK183" s="74"/>
      <c r="CL183" s="74"/>
      <c r="CM183" s="74"/>
      <c r="CN183" s="74"/>
      <c r="CO183" s="74"/>
      <c r="CP183" s="74"/>
      <c r="CQ183" s="74"/>
      <c r="CR183" s="74"/>
      <c r="CS183" s="74"/>
      <c r="CT183" s="74"/>
      <c r="CU183" s="74"/>
      <c r="CV183" s="74"/>
      <c r="CW183" s="74"/>
      <c r="CX183" s="74"/>
      <c r="CY183" s="74"/>
      <c r="CZ183" s="74"/>
      <c r="DA183" s="74"/>
      <c r="DB183" s="74"/>
      <c r="DC183" s="74"/>
      <c r="DD183" s="74"/>
      <c r="DE183" s="74"/>
      <c r="DF183" s="74"/>
      <c r="DG183" s="74"/>
      <c r="DH183" s="74"/>
      <c r="DI183" s="74"/>
      <c r="DJ183" s="74"/>
      <c r="DK183" s="74"/>
      <c r="DL183" s="74"/>
      <c r="DM183" s="74"/>
      <c r="DN183" s="74"/>
      <c r="DO183" s="74"/>
      <c r="DP183" s="74"/>
      <c r="DQ183" s="74"/>
      <c r="DR183" s="74"/>
      <c r="DS183" s="74"/>
      <c r="DT183" s="74"/>
      <c r="DU183" s="74"/>
      <c r="DV183" s="74"/>
      <c r="DW183" s="74"/>
      <c r="DX183" s="74"/>
      <c r="DY183" s="74"/>
      <c r="DZ183" s="74"/>
      <c r="EA183" s="74"/>
      <c r="EB183" s="74"/>
      <c r="EC183" s="74"/>
      <c r="ED183" s="74"/>
      <c r="EE183" s="74"/>
      <c r="EF183" s="74"/>
      <c r="EG183" s="74"/>
      <c r="EH183" s="74"/>
      <c r="EI183" s="74"/>
      <c r="EJ183" s="74"/>
      <c r="EK183" s="74"/>
      <c r="EL183" s="74"/>
      <c r="EM183" s="74"/>
      <c r="EN183" s="74"/>
      <c r="EO183" s="74"/>
      <c r="EP183" s="74"/>
      <c r="EQ183" s="74"/>
      <c r="ER183" s="74"/>
      <c r="ES183" s="74"/>
      <c r="ET183" s="74"/>
      <c r="EU183" s="74"/>
      <c r="EV183" s="74"/>
      <c r="EW183" s="74"/>
      <c r="EX183" s="74"/>
      <c r="EY183" s="74"/>
      <c r="EZ183" s="74"/>
      <c r="FA183" s="74"/>
      <c r="FB183" s="74"/>
      <c r="FC183" s="74"/>
      <c r="FD183" s="74"/>
      <c r="FE183" s="74"/>
      <c r="FF183" s="74"/>
      <c r="FG183" s="74"/>
      <c r="FH183" s="74"/>
      <c r="FI183" s="74"/>
      <c r="FJ183" s="74"/>
      <c r="FK183" s="74"/>
      <c r="FL183" s="74"/>
      <c r="FM183" s="74"/>
      <c r="FN183" s="74"/>
      <c r="FO183" s="74"/>
      <c r="FP183" s="74"/>
      <c r="FQ183" s="74"/>
      <c r="FR183" s="74"/>
      <c r="FS183" s="74"/>
      <c r="FT183" s="74"/>
      <c r="FU183" s="74"/>
      <c r="FV183" s="74"/>
      <c r="FW183" s="74"/>
      <c r="FX183" s="74"/>
      <c r="FY183" s="74"/>
      <c r="FZ183" s="74"/>
      <c r="GA183" s="74"/>
      <c r="GB183" s="74"/>
      <c r="GC183" s="74"/>
      <c r="GD183" s="74"/>
      <c r="GE183" s="74"/>
      <c r="GF183" s="74"/>
      <c r="GG183" s="74"/>
      <c r="GH183" s="74"/>
      <c r="GI183" s="74"/>
      <c r="GJ183" s="74"/>
      <c r="GK183" s="74"/>
      <c r="GL183" s="74"/>
      <c r="GM183" s="74"/>
      <c r="GN183" s="74"/>
      <c r="GO183" s="74"/>
      <c r="GP183" s="74"/>
      <c r="GQ183" s="74"/>
      <c r="GR183" s="74"/>
      <c r="GS183" s="74"/>
      <c r="GT183" s="74"/>
      <c r="GU183" s="74"/>
      <c r="GV183" s="74"/>
      <c r="GW183" s="74"/>
      <c r="GX183" s="74"/>
      <c r="GY183" s="74"/>
      <c r="GZ183" s="74"/>
      <c r="HA183" s="74"/>
      <c r="HB183" s="74"/>
      <c r="HC183" s="74"/>
    </row>
    <row r="184" spans="1:211" customFormat="1" ht="19.95" customHeight="1" x14ac:dyDescent="0.3">
      <c r="A184" s="36"/>
      <c r="B184" s="73"/>
      <c r="C184" s="218"/>
      <c r="D184" s="247"/>
      <c r="E184" s="922" t="s">
        <v>1878</v>
      </c>
      <c r="F184" s="922"/>
      <c r="G184" s="74"/>
      <c r="H184" s="74"/>
      <c r="I184" s="74"/>
      <c r="J184" s="74"/>
      <c r="K184" s="74"/>
      <c r="L184" s="74"/>
      <c r="M184" s="222"/>
      <c r="N184" s="74"/>
      <c r="O184" s="74"/>
      <c r="P184" s="74"/>
      <c r="Q184" s="74"/>
      <c r="R184" s="75"/>
      <c r="S184" s="36"/>
      <c r="T184" s="74"/>
      <c r="U184" s="74"/>
      <c r="V184" s="74"/>
      <c r="W184" s="74"/>
      <c r="X184" s="74"/>
      <c r="Y184" s="74"/>
      <c r="Z184" s="74"/>
      <c r="AA184" s="74"/>
      <c r="AB184" s="7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c r="BG184" s="74"/>
      <c r="BH184" s="74"/>
      <c r="BI184" s="74"/>
      <c r="BJ184" s="74"/>
      <c r="BK184" s="74"/>
      <c r="BL184" s="74"/>
      <c r="BM184" s="74"/>
      <c r="BN184" s="74"/>
      <c r="BO184" s="74"/>
      <c r="BP184" s="74"/>
      <c r="BQ184" s="74"/>
      <c r="BR184" s="74"/>
      <c r="BS184" s="74"/>
      <c r="BT184" s="74"/>
      <c r="BU184" s="74"/>
      <c r="BV184" s="74"/>
      <c r="BW184" s="74"/>
      <c r="BX184" s="74"/>
      <c r="BY184" s="74"/>
      <c r="BZ184" s="74"/>
      <c r="CA184" s="74"/>
      <c r="CB184" s="74"/>
      <c r="CC184" s="74"/>
      <c r="CD184" s="74"/>
      <c r="CE184" s="74"/>
      <c r="CF184" s="74"/>
      <c r="CG184" s="74"/>
      <c r="CH184" s="74"/>
      <c r="CI184" s="74"/>
      <c r="CJ184" s="74"/>
      <c r="CK184" s="74"/>
      <c r="CL184" s="74"/>
      <c r="CM184" s="74"/>
      <c r="CN184" s="74"/>
      <c r="CO184" s="74"/>
      <c r="CP184" s="74"/>
      <c r="CQ184" s="74"/>
      <c r="CR184" s="74"/>
      <c r="CS184" s="74"/>
      <c r="CT184" s="74"/>
      <c r="CU184" s="74"/>
      <c r="CV184" s="74"/>
      <c r="CW184" s="74"/>
      <c r="CX184" s="74"/>
      <c r="CY184" s="74"/>
      <c r="CZ184" s="74"/>
      <c r="DA184" s="74"/>
      <c r="DB184" s="74"/>
      <c r="DC184" s="74"/>
      <c r="DD184" s="74"/>
      <c r="DE184" s="74"/>
      <c r="DF184" s="74"/>
      <c r="DG184" s="74"/>
      <c r="DH184" s="74"/>
      <c r="DI184" s="74"/>
      <c r="DJ184" s="74"/>
      <c r="DK184" s="74"/>
      <c r="DL184" s="74"/>
      <c r="DM184" s="74"/>
      <c r="DN184" s="74"/>
      <c r="DO184" s="74"/>
      <c r="DP184" s="74"/>
      <c r="DQ184" s="74"/>
      <c r="DR184" s="74"/>
      <c r="DS184" s="74"/>
      <c r="DT184" s="74"/>
      <c r="DU184" s="74"/>
      <c r="DV184" s="74"/>
      <c r="DW184" s="74"/>
      <c r="DX184" s="74"/>
      <c r="DY184" s="74"/>
      <c r="DZ184" s="74"/>
      <c r="EA184" s="74"/>
      <c r="EB184" s="74"/>
      <c r="EC184" s="74"/>
      <c r="ED184" s="74"/>
      <c r="EE184" s="74"/>
      <c r="EF184" s="74"/>
      <c r="EG184" s="74"/>
      <c r="EH184" s="74"/>
      <c r="EI184" s="74"/>
      <c r="EJ184" s="74"/>
      <c r="EK184" s="74"/>
      <c r="EL184" s="74"/>
      <c r="EM184" s="74"/>
      <c r="EN184" s="74"/>
      <c r="EO184" s="74"/>
      <c r="EP184" s="74"/>
      <c r="EQ184" s="74"/>
      <c r="ER184" s="74"/>
      <c r="ES184" s="74"/>
      <c r="ET184" s="74"/>
      <c r="EU184" s="74"/>
      <c r="EV184" s="74"/>
      <c r="EW184" s="74"/>
      <c r="EX184" s="74"/>
      <c r="EY184" s="74"/>
      <c r="EZ184" s="74"/>
      <c r="FA184" s="74"/>
      <c r="FB184" s="74"/>
      <c r="FC184" s="74"/>
      <c r="FD184" s="74"/>
      <c r="FE184" s="74"/>
      <c r="FF184" s="74"/>
      <c r="FG184" s="74"/>
      <c r="FH184" s="74"/>
      <c r="FI184" s="74"/>
      <c r="FJ184" s="74"/>
      <c r="FK184" s="74"/>
      <c r="FL184" s="74"/>
      <c r="FM184" s="74"/>
      <c r="FN184" s="74"/>
      <c r="FO184" s="74"/>
      <c r="FP184" s="74"/>
      <c r="FQ184" s="74"/>
      <c r="FR184" s="74"/>
      <c r="FS184" s="74"/>
      <c r="FT184" s="74"/>
      <c r="FU184" s="74"/>
      <c r="FV184" s="74"/>
      <c r="FW184" s="74"/>
      <c r="FX184" s="74"/>
      <c r="FY184" s="74"/>
      <c r="FZ184" s="74"/>
      <c r="GA184" s="74"/>
      <c r="GB184" s="74"/>
      <c r="GC184" s="74"/>
      <c r="GD184" s="74"/>
      <c r="GE184" s="74"/>
      <c r="GF184" s="74"/>
      <c r="GG184" s="74"/>
      <c r="GH184" s="74"/>
      <c r="GI184" s="74"/>
      <c r="GJ184" s="74"/>
      <c r="GK184" s="74"/>
      <c r="GL184" s="74"/>
      <c r="GM184" s="74"/>
      <c r="GN184" s="74"/>
      <c r="GO184" s="74"/>
      <c r="GP184" s="74"/>
      <c r="GQ184" s="74"/>
      <c r="GR184" s="74"/>
      <c r="GS184" s="74"/>
      <c r="GT184" s="74"/>
      <c r="GU184" s="74"/>
      <c r="GV184" s="74"/>
      <c r="GW184" s="74"/>
      <c r="GX184" s="74"/>
      <c r="GY184" s="74"/>
      <c r="GZ184" s="74"/>
      <c r="HA184" s="74"/>
      <c r="HB184" s="74"/>
      <c r="HC184" s="74"/>
    </row>
    <row r="185" spans="1:211" customFormat="1" ht="10.199999999999999" customHeight="1" x14ac:dyDescent="0.3">
      <c r="A185" s="36"/>
      <c r="B185" s="73"/>
      <c r="C185" s="218"/>
      <c r="D185" s="247"/>
      <c r="E185" s="250"/>
      <c r="F185" s="202"/>
      <c r="G185" s="74"/>
      <c r="H185" s="74"/>
      <c r="I185" s="74"/>
      <c r="J185" s="74"/>
      <c r="K185" s="74"/>
      <c r="L185" s="74"/>
      <c r="M185" s="222"/>
      <c r="N185" s="74"/>
      <c r="O185" s="74"/>
      <c r="P185" s="74"/>
      <c r="Q185" s="74"/>
      <c r="R185" s="75"/>
      <c r="S185" s="36"/>
      <c r="T185" s="74"/>
      <c r="U185" s="74"/>
      <c r="V185" s="74"/>
      <c r="W185" s="74"/>
      <c r="X185" s="74"/>
      <c r="Y185" s="74"/>
      <c r="Z185" s="74"/>
      <c r="AA185" s="74"/>
      <c r="AB185" s="74"/>
      <c r="AC185" s="74"/>
      <c r="AD185" s="74"/>
      <c r="AE185" s="74"/>
      <c r="AF185" s="74"/>
      <c r="AG185" s="74"/>
      <c r="AH185" s="74"/>
      <c r="AI185" s="74"/>
      <c r="AJ185" s="74"/>
      <c r="AK185" s="74"/>
      <c r="AL185" s="74"/>
      <c r="AM185" s="74"/>
      <c r="AN185" s="74"/>
      <c r="AO185" s="74"/>
      <c r="AP185" s="74"/>
      <c r="AQ185" s="74"/>
      <c r="AR185" s="74"/>
      <c r="AS185" s="74"/>
      <c r="AT185" s="74"/>
      <c r="AU185" s="74"/>
      <c r="AV185" s="74"/>
      <c r="AW185" s="74"/>
      <c r="AX185" s="74"/>
      <c r="AY185" s="74"/>
      <c r="AZ185" s="74"/>
      <c r="BA185" s="74"/>
      <c r="BB185" s="74"/>
      <c r="BC185" s="74"/>
      <c r="BD185" s="74"/>
      <c r="BE185" s="74"/>
      <c r="BF185" s="74"/>
      <c r="BG185" s="74"/>
      <c r="BH185" s="74"/>
      <c r="BI185" s="74"/>
      <c r="BJ185" s="74"/>
      <c r="BK185" s="74"/>
      <c r="BL185" s="74"/>
      <c r="BM185" s="74"/>
      <c r="BN185" s="74"/>
      <c r="BO185" s="74"/>
      <c r="BP185" s="74"/>
      <c r="BQ185" s="74"/>
      <c r="BR185" s="74"/>
      <c r="BS185" s="74"/>
      <c r="BT185" s="74"/>
      <c r="BU185" s="74"/>
      <c r="BV185" s="74"/>
      <c r="BW185" s="74"/>
      <c r="BX185" s="74"/>
      <c r="BY185" s="74"/>
      <c r="BZ185" s="74"/>
      <c r="CA185" s="74"/>
      <c r="CB185" s="74"/>
      <c r="CC185" s="74"/>
      <c r="CD185" s="74"/>
      <c r="CE185" s="74"/>
      <c r="CF185" s="74"/>
      <c r="CG185" s="74"/>
      <c r="CH185" s="74"/>
      <c r="CI185" s="74"/>
      <c r="CJ185" s="74"/>
      <c r="CK185" s="74"/>
      <c r="CL185" s="74"/>
      <c r="CM185" s="74"/>
      <c r="CN185" s="74"/>
      <c r="CO185" s="74"/>
      <c r="CP185" s="74"/>
      <c r="CQ185" s="74"/>
      <c r="CR185" s="74"/>
      <c r="CS185" s="74"/>
      <c r="CT185" s="74"/>
      <c r="CU185" s="74"/>
      <c r="CV185" s="74"/>
      <c r="CW185" s="74"/>
      <c r="CX185" s="74"/>
      <c r="CY185" s="74"/>
      <c r="CZ185" s="74"/>
      <c r="DA185" s="74"/>
      <c r="DB185" s="74"/>
      <c r="DC185" s="74"/>
      <c r="DD185" s="74"/>
      <c r="DE185" s="74"/>
      <c r="DF185" s="74"/>
      <c r="DG185" s="74"/>
      <c r="DH185" s="74"/>
      <c r="DI185" s="74"/>
      <c r="DJ185" s="74"/>
      <c r="DK185" s="74"/>
      <c r="DL185" s="74"/>
      <c r="DM185" s="74"/>
      <c r="DN185" s="74"/>
      <c r="DO185" s="74"/>
      <c r="DP185" s="74"/>
      <c r="DQ185" s="74"/>
      <c r="DR185" s="74"/>
      <c r="DS185" s="74"/>
      <c r="DT185" s="74"/>
      <c r="DU185" s="74"/>
      <c r="DV185" s="74"/>
      <c r="DW185" s="74"/>
      <c r="DX185" s="74"/>
      <c r="DY185" s="74"/>
      <c r="DZ185" s="74"/>
      <c r="EA185" s="74"/>
      <c r="EB185" s="74"/>
      <c r="EC185" s="74"/>
      <c r="ED185" s="74"/>
      <c r="EE185" s="74"/>
      <c r="EF185" s="74"/>
      <c r="EG185" s="74"/>
      <c r="EH185" s="74"/>
      <c r="EI185" s="74"/>
      <c r="EJ185" s="74"/>
      <c r="EK185" s="74"/>
      <c r="EL185" s="74"/>
      <c r="EM185" s="74"/>
      <c r="EN185" s="74"/>
      <c r="EO185" s="74"/>
      <c r="EP185" s="74"/>
      <c r="EQ185" s="74"/>
      <c r="ER185" s="74"/>
      <c r="ES185" s="74"/>
      <c r="ET185" s="74"/>
      <c r="EU185" s="74"/>
      <c r="EV185" s="74"/>
      <c r="EW185" s="74"/>
      <c r="EX185" s="74"/>
      <c r="EY185" s="74"/>
      <c r="EZ185" s="74"/>
      <c r="FA185" s="74"/>
      <c r="FB185" s="74"/>
      <c r="FC185" s="74"/>
      <c r="FD185" s="74"/>
      <c r="FE185" s="74"/>
      <c r="FF185" s="74"/>
      <c r="FG185" s="74"/>
      <c r="FH185" s="74"/>
      <c r="FI185" s="74"/>
      <c r="FJ185" s="74"/>
      <c r="FK185" s="74"/>
      <c r="FL185" s="74"/>
      <c r="FM185" s="74"/>
      <c r="FN185" s="74"/>
      <c r="FO185" s="74"/>
      <c r="FP185" s="74"/>
      <c r="FQ185" s="74"/>
      <c r="FR185" s="74"/>
      <c r="FS185" s="74"/>
      <c r="FT185" s="74"/>
      <c r="FU185" s="74"/>
      <c r="FV185" s="74"/>
      <c r="FW185" s="74"/>
      <c r="FX185" s="74"/>
      <c r="FY185" s="74"/>
      <c r="FZ185" s="74"/>
      <c r="GA185" s="74"/>
      <c r="GB185" s="74"/>
      <c r="GC185" s="74"/>
      <c r="GD185" s="74"/>
      <c r="GE185" s="74"/>
      <c r="GF185" s="74"/>
      <c r="GG185" s="74"/>
      <c r="GH185" s="74"/>
      <c r="GI185" s="74"/>
      <c r="GJ185" s="74"/>
      <c r="GK185" s="74"/>
      <c r="GL185" s="74"/>
      <c r="GM185" s="74"/>
      <c r="GN185" s="74"/>
      <c r="GO185" s="74"/>
      <c r="GP185" s="74"/>
      <c r="GQ185" s="74"/>
      <c r="GR185" s="74"/>
      <c r="GS185" s="74"/>
      <c r="GT185" s="74"/>
      <c r="GU185" s="74"/>
      <c r="GV185" s="74"/>
      <c r="GW185" s="74"/>
      <c r="GX185" s="74"/>
      <c r="GY185" s="74"/>
      <c r="GZ185" s="74"/>
      <c r="HA185" s="74"/>
      <c r="HB185" s="74"/>
      <c r="HC185" s="74"/>
    </row>
    <row r="186" spans="1:211" s="34" customFormat="1" ht="19.95" customHeight="1" x14ac:dyDescent="0.3">
      <c r="A186" s="37"/>
      <c r="B186" s="390"/>
      <c r="C186" s="219"/>
      <c r="D186" s="89"/>
      <c r="E186" s="89" t="s">
        <v>1879</v>
      </c>
      <c r="F186" s="391"/>
      <c r="G186" s="89"/>
      <c r="H186" s="89"/>
      <c r="I186" s="89"/>
      <c r="J186" s="89"/>
      <c r="K186" s="89"/>
      <c r="L186" s="89"/>
      <c r="M186" s="392"/>
      <c r="N186" s="89"/>
      <c r="O186" s="89"/>
      <c r="P186" s="89"/>
      <c r="Q186" s="89"/>
      <c r="R186" s="90"/>
      <c r="S186" s="37"/>
      <c r="T186" s="89"/>
      <c r="U186" s="89"/>
      <c r="V186" s="89"/>
      <c r="W186" s="89"/>
      <c r="X186" s="89"/>
      <c r="Y186" s="89"/>
      <c r="Z186" s="89"/>
      <c r="AA186" s="89"/>
      <c r="AB186" s="89"/>
      <c r="AC186" s="89"/>
      <c r="AD186" s="89"/>
      <c r="AE186" s="89"/>
      <c r="AF186" s="89"/>
      <c r="AG186" s="89"/>
      <c r="AH186" s="89"/>
      <c r="AI186" s="89"/>
      <c r="AJ186" s="89"/>
      <c r="AK186" s="89"/>
      <c r="AL186" s="89"/>
      <c r="AM186" s="89"/>
      <c r="AN186" s="89"/>
      <c r="AO186" s="89"/>
      <c r="AP186" s="89"/>
      <c r="AQ186" s="89"/>
      <c r="AR186" s="89"/>
      <c r="AS186" s="89"/>
      <c r="AT186" s="89"/>
      <c r="AU186" s="89"/>
      <c r="AV186" s="89"/>
      <c r="AW186" s="89"/>
      <c r="AX186" s="89"/>
      <c r="AY186" s="89"/>
      <c r="AZ186" s="89"/>
      <c r="BA186" s="89"/>
      <c r="BB186" s="89"/>
      <c r="BC186" s="89"/>
      <c r="BD186" s="89"/>
      <c r="BE186" s="89"/>
      <c r="BF186" s="89"/>
      <c r="BG186" s="89"/>
      <c r="BH186" s="89"/>
      <c r="BI186" s="89"/>
      <c r="BJ186" s="89"/>
      <c r="BK186" s="89"/>
      <c r="BL186" s="89"/>
      <c r="BM186" s="89"/>
      <c r="BN186" s="89"/>
      <c r="BO186" s="89"/>
      <c r="BP186" s="89"/>
      <c r="BQ186" s="89"/>
      <c r="BR186" s="89"/>
      <c r="BS186" s="89"/>
      <c r="BT186" s="89"/>
      <c r="BU186" s="89"/>
      <c r="BV186" s="89"/>
      <c r="BW186" s="89"/>
      <c r="BX186" s="89"/>
      <c r="BY186" s="89"/>
      <c r="BZ186" s="89"/>
      <c r="CA186" s="89"/>
      <c r="CB186" s="89"/>
      <c r="CC186" s="89"/>
      <c r="CD186" s="89"/>
      <c r="CE186" s="89"/>
      <c r="CF186" s="89"/>
      <c r="CG186" s="89"/>
      <c r="CH186" s="89"/>
      <c r="CI186" s="89"/>
      <c r="CJ186" s="89"/>
      <c r="CK186" s="89"/>
      <c r="CL186" s="89"/>
      <c r="CM186" s="89"/>
      <c r="CN186" s="89"/>
      <c r="CO186" s="89"/>
      <c r="CP186" s="89"/>
      <c r="CQ186" s="89"/>
      <c r="CR186" s="89"/>
      <c r="CS186" s="89"/>
      <c r="CT186" s="89"/>
      <c r="CU186" s="89"/>
      <c r="CV186" s="89"/>
      <c r="CW186" s="89"/>
      <c r="CX186" s="89"/>
      <c r="CY186" s="89"/>
      <c r="CZ186" s="89"/>
      <c r="DA186" s="89"/>
      <c r="DB186" s="89"/>
      <c r="DC186" s="89"/>
      <c r="DD186" s="89"/>
      <c r="DE186" s="89"/>
      <c r="DF186" s="89"/>
      <c r="DG186" s="89"/>
      <c r="DH186" s="89"/>
      <c r="DI186" s="89"/>
      <c r="DJ186" s="89"/>
      <c r="DK186" s="89"/>
      <c r="DL186" s="89"/>
      <c r="DM186" s="89"/>
      <c r="DN186" s="89"/>
      <c r="DO186" s="89"/>
      <c r="DP186" s="89"/>
      <c r="DQ186" s="89"/>
      <c r="DR186" s="89"/>
      <c r="DS186" s="89"/>
      <c r="DT186" s="89"/>
      <c r="DU186" s="89"/>
      <c r="DV186" s="89"/>
      <c r="DW186" s="89"/>
      <c r="DX186" s="89"/>
      <c r="DY186" s="89"/>
      <c r="DZ186" s="89"/>
      <c r="EA186" s="89"/>
      <c r="EB186" s="89"/>
      <c r="EC186" s="89"/>
      <c r="ED186" s="89"/>
      <c r="EE186" s="89"/>
      <c r="EF186" s="89"/>
      <c r="EG186" s="89"/>
      <c r="EH186" s="89"/>
      <c r="EI186" s="89"/>
      <c r="EJ186" s="89"/>
      <c r="EK186" s="89"/>
      <c r="EL186" s="89"/>
      <c r="EM186" s="89"/>
      <c r="EN186" s="89"/>
      <c r="EO186" s="89"/>
      <c r="EP186" s="89"/>
      <c r="EQ186" s="89"/>
      <c r="ER186" s="89"/>
      <c r="ES186" s="89"/>
      <c r="ET186" s="89"/>
      <c r="EU186" s="89"/>
      <c r="EV186" s="89"/>
      <c r="EW186" s="89"/>
      <c r="EX186" s="89"/>
      <c r="EY186" s="89"/>
      <c r="EZ186" s="89"/>
      <c r="FA186" s="89"/>
      <c r="FB186" s="89"/>
      <c r="FC186" s="89"/>
      <c r="FD186" s="89"/>
      <c r="FE186" s="89"/>
      <c r="FF186" s="89"/>
      <c r="FG186" s="89"/>
      <c r="FH186" s="89"/>
      <c r="FI186" s="89"/>
      <c r="FJ186" s="89"/>
      <c r="FK186" s="89"/>
      <c r="FL186" s="89"/>
      <c r="FM186" s="89"/>
      <c r="FN186" s="89"/>
      <c r="FO186" s="89"/>
      <c r="FP186" s="89"/>
      <c r="FQ186" s="89"/>
      <c r="FR186" s="89"/>
      <c r="FS186" s="89"/>
      <c r="FT186" s="89"/>
      <c r="FU186" s="89"/>
      <c r="FV186" s="89"/>
      <c r="FW186" s="89"/>
      <c r="FX186" s="89"/>
      <c r="FY186" s="89"/>
      <c r="FZ186" s="89"/>
      <c r="GA186" s="89"/>
      <c r="GB186" s="89"/>
      <c r="GC186" s="89"/>
      <c r="GD186" s="89"/>
      <c r="GE186" s="89"/>
      <c r="GF186" s="89"/>
      <c r="GG186" s="89"/>
      <c r="GH186" s="89"/>
      <c r="GI186" s="89"/>
      <c r="GJ186" s="89"/>
      <c r="GK186" s="89"/>
      <c r="GL186" s="89"/>
      <c r="GM186" s="89"/>
      <c r="GN186" s="89"/>
      <c r="GO186" s="89"/>
      <c r="GP186" s="89"/>
      <c r="GQ186" s="89"/>
      <c r="GR186" s="89"/>
      <c r="GS186" s="89"/>
      <c r="GT186" s="89"/>
      <c r="GU186" s="89"/>
      <c r="GV186" s="89"/>
      <c r="GW186" s="89"/>
      <c r="GX186" s="89"/>
      <c r="GY186" s="89"/>
      <c r="GZ186" s="89"/>
      <c r="HA186" s="89"/>
      <c r="HB186" s="89"/>
      <c r="HC186" s="89"/>
    </row>
    <row r="187" spans="1:211" s="34" customFormat="1" ht="19.95" customHeight="1" x14ac:dyDescent="0.3">
      <c r="A187" s="37"/>
      <c r="B187" s="390"/>
      <c r="C187" s="219"/>
      <c r="D187" s="89"/>
      <c r="E187" s="89" t="s">
        <v>1880</v>
      </c>
      <c r="F187" s="391"/>
      <c r="G187" s="89"/>
      <c r="H187" s="89"/>
      <c r="I187" s="89"/>
      <c r="J187" s="89"/>
      <c r="K187" s="89"/>
      <c r="L187" s="89"/>
      <c r="M187" s="392"/>
      <c r="N187" s="89"/>
      <c r="O187" s="89"/>
      <c r="P187" s="89"/>
      <c r="Q187" s="89"/>
      <c r="R187" s="90"/>
      <c r="S187" s="37"/>
      <c r="T187" s="89"/>
      <c r="U187" s="89"/>
      <c r="V187" s="89"/>
      <c r="W187" s="89"/>
      <c r="X187" s="89"/>
      <c r="Y187" s="89"/>
      <c r="Z187" s="89"/>
      <c r="AA187" s="89"/>
      <c r="AB187" s="89"/>
      <c r="AC187" s="89"/>
      <c r="AD187" s="89"/>
      <c r="AE187" s="89"/>
      <c r="AF187" s="89"/>
      <c r="AG187" s="89"/>
      <c r="AH187" s="89"/>
      <c r="AI187" s="89"/>
      <c r="AJ187" s="89"/>
      <c r="AK187" s="89"/>
      <c r="AL187" s="89"/>
      <c r="AM187" s="89"/>
      <c r="AN187" s="89"/>
      <c r="AO187" s="89"/>
      <c r="AP187" s="89"/>
      <c r="AQ187" s="89"/>
      <c r="AR187" s="89"/>
      <c r="AS187" s="89"/>
      <c r="AT187" s="89"/>
      <c r="AU187" s="89"/>
      <c r="AV187" s="89"/>
      <c r="AW187" s="89"/>
      <c r="AX187" s="89"/>
      <c r="AY187" s="89"/>
      <c r="AZ187" s="89"/>
      <c r="BA187" s="89"/>
      <c r="BB187" s="89"/>
      <c r="BC187" s="89"/>
      <c r="BD187" s="89"/>
      <c r="BE187" s="89"/>
      <c r="BF187" s="89"/>
      <c r="BG187" s="89"/>
      <c r="BH187" s="89"/>
      <c r="BI187" s="89"/>
      <c r="BJ187" s="89"/>
      <c r="BK187" s="89"/>
      <c r="BL187" s="89"/>
      <c r="BM187" s="89"/>
      <c r="BN187" s="89"/>
      <c r="BO187" s="89"/>
      <c r="BP187" s="89"/>
      <c r="BQ187" s="89"/>
      <c r="BR187" s="89"/>
      <c r="BS187" s="89"/>
      <c r="BT187" s="89"/>
      <c r="BU187" s="89"/>
      <c r="BV187" s="89"/>
      <c r="BW187" s="89"/>
      <c r="BX187" s="89"/>
      <c r="BY187" s="89"/>
      <c r="BZ187" s="89"/>
      <c r="CA187" s="89"/>
      <c r="CB187" s="89"/>
      <c r="CC187" s="89"/>
      <c r="CD187" s="89"/>
      <c r="CE187" s="89"/>
      <c r="CF187" s="89"/>
      <c r="CG187" s="89"/>
      <c r="CH187" s="89"/>
      <c r="CI187" s="89"/>
      <c r="CJ187" s="89"/>
      <c r="CK187" s="89"/>
      <c r="CL187" s="89"/>
      <c r="CM187" s="89"/>
      <c r="CN187" s="89"/>
      <c r="CO187" s="89"/>
      <c r="CP187" s="89"/>
      <c r="CQ187" s="89"/>
      <c r="CR187" s="89"/>
      <c r="CS187" s="89"/>
      <c r="CT187" s="89"/>
      <c r="CU187" s="89"/>
      <c r="CV187" s="89"/>
      <c r="CW187" s="89"/>
      <c r="CX187" s="89"/>
      <c r="CY187" s="89"/>
      <c r="CZ187" s="89"/>
      <c r="DA187" s="89"/>
      <c r="DB187" s="89"/>
      <c r="DC187" s="89"/>
      <c r="DD187" s="89"/>
      <c r="DE187" s="89"/>
      <c r="DF187" s="89"/>
      <c r="DG187" s="89"/>
      <c r="DH187" s="89"/>
      <c r="DI187" s="89"/>
      <c r="DJ187" s="89"/>
      <c r="DK187" s="89"/>
      <c r="DL187" s="89"/>
      <c r="DM187" s="89"/>
      <c r="DN187" s="89"/>
      <c r="DO187" s="89"/>
      <c r="DP187" s="89"/>
      <c r="DQ187" s="89"/>
      <c r="DR187" s="89"/>
      <c r="DS187" s="89"/>
      <c r="DT187" s="89"/>
      <c r="DU187" s="89"/>
      <c r="DV187" s="89"/>
      <c r="DW187" s="89"/>
      <c r="DX187" s="89"/>
      <c r="DY187" s="89"/>
      <c r="DZ187" s="89"/>
      <c r="EA187" s="89"/>
      <c r="EB187" s="89"/>
      <c r="EC187" s="89"/>
      <c r="ED187" s="89"/>
      <c r="EE187" s="89"/>
      <c r="EF187" s="89"/>
      <c r="EG187" s="89"/>
      <c r="EH187" s="89"/>
      <c r="EI187" s="89"/>
      <c r="EJ187" s="89"/>
      <c r="EK187" s="89"/>
      <c r="EL187" s="89"/>
      <c r="EM187" s="89"/>
      <c r="EN187" s="89"/>
      <c r="EO187" s="89"/>
      <c r="EP187" s="89"/>
      <c r="EQ187" s="89"/>
      <c r="ER187" s="89"/>
      <c r="ES187" s="89"/>
      <c r="ET187" s="89"/>
      <c r="EU187" s="89"/>
      <c r="EV187" s="89"/>
      <c r="EW187" s="89"/>
      <c r="EX187" s="89"/>
      <c r="EY187" s="89"/>
      <c r="EZ187" s="89"/>
      <c r="FA187" s="89"/>
      <c r="FB187" s="89"/>
      <c r="FC187" s="89"/>
      <c r="FD187" s="89"/>
      <c r="FE187" s="89"/>
      <c r="FF187" s="89"/>
      <c r="FG187" s="89"/>
      <c r="FH187" s="89"/>
      <c r="FI187" s="89"/>
      <c r="FJ187" s="89"/>
      <c r="FK187" s="89"/>
      <c r="FL187" s="89"/>
      <c r="FM187" s="89"/>
      <c r="FN187" s="89"/>
      <c r="FO187" s="89"/>
      <c r="FP187" s="89"/>
      <c r="FQ187" s="89"/>
      <c r="FR187" s="89"/>
      <c r="FS187" s="89"/>
      <c r="FT187" s="89"/>
      <c r="FU187" s="89"/>
      <c r="FV187" s="89"/>
      <c r="FW187" s="89"/>
      <c r="FX187" s="89"/>
      <c r="FY187" s="89"/>
      <c r="FZ187" s="89"/>
      <c r="GA187" s="89"/>
      <c r="GB187" s="89"/>
      <c r="GC187" s="89"/>
      <c r="GD187" s="89"/>
      <c r="GE187" s="89"/>
      <c r="GF187" s="89"/>
      <c r="GG187" s="89"/>
      <c r="GH187" s="89"/>
      <c r="GI187" s="89"/>
      <c r="GJ187" s="89"/>
      <c r="GK187" s="89"/>
      <c r="GL187" s="89"/>
      <c r="GM187" s="89"/>
      <c r="GN187" s="89"/>
      <c r="GO187" s="89"/>
      <c r="GP187" s="89"/>
      <c r="GQ187" s="89"/>
      <c r="GR187" s="89"/>
      <c r="GS187" s="89"/>
      <c r="GT187" s="89"/>
      <c r="GU187" s="89"/>
      <c r="GV187" s="89"/>
      <c r="GW187" s="89"/>
      <c r="GX187" s="89"/>
      <c r="GY187" s="89"/>
      <c r="GZ187" s="89"/>
      <c r="HA187" s="89"/>
      <c r="HB187" s="89"/>
      <c r="HC187" s="89"/>
    </row>
    <row r="188" spans="1:211" s="34" customFormat="1" ht="19.95" customHeight="1" x14ac:dyDescent="0.3">
      <c r="A188" s="37"/>
      <c r="B188" s="390"/>
      <c r="C188" s="219"/>
      <c r="D188" s="89"/>
      <c r="E188" s="825" t="s">
        <v>1881</v>
      </c>
      <c r="F188" s="825"/>
      <c r="G188" s="825"/>
      <c r="H188" s="89"/>
      <c r="I188" s="89"/>
      <c r="J188" s="89"/>
      <c r="K188" s="89"/>
      <c r="L188" s="89"/>
      <c r="M188" s="392"/>
      <c r="N188" s="89"/>
      <c r="O188" s="89"/>
      <c r="P188" s="89"/>
      <c r="Q188" s="89"/>
      <c r="R188" s="90"/>
      <c r="S188" s="37"/>
      <c r="T188" s="89"/>
      <c r="U188" s="89"/>
      <c r="V188" s="89"/>
      <c r="W188" s="89"/>
      <c r="X188" s="89"/>
      <c r="Y188" s="89"/>
      <c r="Z188" s="89"/>
      <c r="AA188" s="89"/>
      <c r="AB188" s="89"/>
      <c r="AC188" s="89"/>
      <c r="AD188" s="89"/>
      <c r="AE188" s="89"/>
      <c r="AF188" s="89"/>
      <c r="AG188" s="89"/>
      <c r="AH188" s="89"/>
      <c r="AI188" s="89"/>
      <c r="AJ188" s="89"/>
      <c r="AK188" s="89"/>
      <c r="AL188" s="89"/>
      <c r="AM188" s="89"/>
      <c r="AN188" s="89"/>
      <c r="AO188" s="89"/>
      <c r="AP188" s="89"/>
      <c r="AQ188" s="89"/>
      <c r="AR188" s="89"/>
      <c r="AS188" s="89"/>
      <c r="AT188" s="89"/>
      <c r="AU188" s="89"/>
      <c r="AV188" s="89"/>
      <c r="AW188" s="89"/>
      <c r="AX188" s="89"/>
      <c r="AY188" s="89"/>
      <c r="AZ188" s="89"/>
      <c r="BA188" s="89"/>
      <c r="BB188" s="89"/>
      <c r="BC188" s="89"/>
      <c r="BD188" s="89"/>
      <c r="BE188" s="89"/>
      <c r="BF188" s="89"/>
      <c r="BG188" s="89"/>
      <c r="BH188" s="89"/>
      <c r="BI188" s="89"/>
      <c r="BJ188" s="89"/>
      <c r="BK188" s="89"/>
      <c r="BL188" s="89"/>
      <c r="BM188" s="89"/>
      <c r="BN188" s="89"/>
      <c r="BO188" s="89"/>
      <c r="BP188" s="89"/>
      <c r="BQ188" s="89"/>
      <c r="BR188" s="89"/>
      <c r="BS188" s="89"/>
      <c r="BT188" s="89"/>
      <c r="BU188" s="89"/>
      <c r="BV188" s="89"/>
      <c r="BW188" s="89"/>
      <c r="BX188" s="89"/>
      <c r="BY188" s="89"/>
      <c r="BZ188" s="89"/>
      <c r="CA188" s="89"/>
      <c r="CB188" s="89"/>
      <c r="CC188" s="89"/>
      <c r="CD188" s="89"/>
      <c r="CE188" s="89"/>
      <c r="CF188" s="89"/>
      <c r="CG188" s="89"/>
      <c r="CH188" s="89"/>
      <c r="CI188" s="89"/>
      <c r="CJ188" s="89"/>
      <c r="CK188" s="89"/>
      <c r="CL188" s="89"/>
      <c r="CM188" s="89"/>
      <c r="CN188" s="89"/>
      <c r="CO188" s="89"/>
      <c r="CP188" s="89"/>
      <c r="CQ188" s="89"/>
      <c r="CR188" s="89"/>
      <c r="CS188" s="89"/>
      <c r="CT188" s="89"/>
      <c r="CU188" s="89"/>
      <c r="CV188" s="89"/>
      <c r="CW188" s="89"/>
      <c r="CX188" s="89"/>
      <c r="CY188" s="89"/>
      <c r="CZ188" s="89"/>
      <c r="DA188" s="89"/>
      <c r="DB188" s="89"/>
      <c r="DC188" s="89"/>
      <c r="DD188" s="89"/>
      <c r="DE188" s="89"/>
      <c r="DF188" s="89"/>
      <c r="DG188" s="89"/>
      <c r="DH188" s="89"/>
      <c r="DI188" s="89"/>
      <c r="DJ188" s="89"/>
      <c r="DK188" s="89"/>
      <c r="DL188" s="89"/>
      <c r="DM188" s="89"/>
      <c r="DN188" s="89"/>
      <c r="DO188" s="89"/>
      <c r="DP188" s="89"/>
      <c r="DQ188" s="89"/>
      <c r="DR188" s="89"/>
      <c r="DS188" s="89"/>
      <c r="DT188" s="89"/>
      <c r="DU188" s="89"/>
      <c r="DV188" s="89"/>
      <c r="DW188" s="89"/>
      <c r="DX188" s="89"/>
      <c r="DY188" s="89"/>
      <c r="DZ188" s="89"/>
      <c r="EA188" s="89"/>
      <c r="EB188" s="89"/>
      <c r="EC188" s="89"/>
      <c r="ED188" s="89"/>
      <c r="EE188" s="89"/>
      <c r="EF188" s="89"/>
      <c r="EG188" s="89"/>
      <c r="EH188" s="89"/>
      <c r="EI188" s="89"/>
      <c r="EJ188" s="89"/>
      <c r="EK188" s="89"/>
      <c r="EL188" s="89"/>
      <c r="EM188" s="89"/>
      <c r="EN188" s="89"/>
      <c r="EO188" s="89"/>
      <c r="EP188" s="89"/>
      <c r="EQ188" s="89"/>
      <c r="ER188" s="89"/>
      <c r="ES188" s="89"/>
      <c r="ET188" s="89"/>
      <c r="EU188" s="89"/>
      <c r="EV188" s="89"/>
      <c r="EW188" s="89"/>
      <c r="EX188" s="89"/>
      <c r="EY188" s="89"/>
      <c r="EZ188" s="89"/>
      <c r="FA188" s="89"/>
      <c r="FB188" s="89"/>
      <c r="FC188" s="89"/>
      <c r="FD188" s="89"/>
      <c r="FE188" s="89"/>
      <c r="FF188" s="89"/>
      <c r="FG188" s="89"/>
      <c r="FH188" s="89"/>
      <c r="FI188" s="89"/>
      <c r="FJ188" s="89"/>
      <c r="FK188" s="89"/>
      <c r="FL188" s="89"/>
      <c r="FM188" s="89"/>
      <c r="FN188" s="89"/>
      <c r="FO188" s="89"/>
      <c r="FP188" s="89"/>
      <c r="FQ188" s="89"/>
      <c r="FR188" s="89"/>
      <c r="FS188" s="89"/>
      <c r="FT188" s="89"/>
      <c r="FU188" s="89"/>
      <c r="FV188" s="89"/>
      <c r="FW188" s="89"/>
      <c r="FX188" s="89"/>
      <c r="FY188" s="89"/>
      <c r="FZ188" s="89"/>
      <c r="GA188" s="89"/>
      <c r="GB188" s="89"/>
      <c r="GC188" s="89"/>
      <c r="GD188" s="89"/>
      <c r="GE188" s="89"/>
      <c r="GF188" s="89"/>
      <c r="GG188" s="89"/>
      <c r="GH188" s="89"/>
      <c r="GI188" s="89"/>
      <c r="GJ188" s="89"/>
      <c r="GK188" s="89"/>
      <c r="GL188" s="89"/>
      <c r="GM188" s="89"/>
      <c r="GN188" s="89"/>
      <c r="GO188" s="89"/>
      <c r="GP188" s="89"/>
      <c r="GQ188" s="89"/>
      <c r="GR188" s="89"/>
      <c r="GS188" s="89"/>
      <c r="GT188" s="89"/>
      <c r="GU188" s="89"/>
      <c r="GV188" s="89"/>
      <c r="GW188" s="89"/>
      <c r="GX188" s="89"/>
      <c r="GY188" s="89"/>
      <c r="GZ188" s="89"/>
      <c r="HA188" s="89"/>
      <c r="HB188" s="89"/>
      <c r="HC188" s="89"/>
    </row>
    <row r="189" spans="1:211" s="34" customFormat="1" ht="19.95" customHeight="1" x14ac:dyDescent="0.3">
      <c r="A189" s="37"/>
      <c r="B189" s="390"/>
      <c r="C189" s="219"/>
      <c r="D189" s="89"/>
      <c r="E189" s="677" t="s">
        <v>1882</v>
      </c>
      <c r="F189" s="677"/>
      <c r="G189" s="677"/>
      <c r="H189" s="677"/>
      <c r="I189" s="677"/>
      <c r="J189" s="677"/>
      <c r="K189" s="677"/>
      <c r="L189" s="677"/>
      <c r="M189" s="677"/>
      <c r="N189" s="677"/>
      <c r="O189" s="677"/>
      <c r="P189" s="677"/>
      <c r="Q189" s="677"/>
      <c r="R189" s="394"/>
      <c r="S189" s="37"/>
      <c r="T189" s="89"/>
      <c r="U189" s="89"/>
      <c r="V189" s="89"/>
      <c r="W189" s="89"/>
      <c r="X189" s="89"/>
      <c r="Y189" s="89"/>
      <c r="Z189" s="89"/>
      <c r="AA189" s="89"/>
      <c r="AB189" s="89"/>
      <c r="AC189" s="89"/>
      <c r="AD189" s="89"/>
      <c r="AE189" s="89"/>
      <c r="AF189" s="89"/>
      <c r="AG189" s="89"/>
      <c r="AH189" s="89"/>
      <c r="AI189" s="89"/>
      <c r="AJ189" s="89"/>
      <c r="AK189" s="89"/>
      <c r="AL189" s="89"/>
      <c r="AM189" s="89"/>
      <c r="AN189" s="89"/>
      <c r="AO189" s="89"/>
      <c r="AP189" s="89"/>
      <c r="AQ189" s="89"/>
      <c r="AR189" s="89"/>
      <c r="AS189" s="89"/>
      <c r="AT189" s="89"/>
      <c r="AU189" s="89"/>
      <c r="AV189" s="89"/>
      <c r="AW189" s="89"/>
      <c r="AX189" s="89"/>
      <c r="AY189" s="89"/>
      <c r="AZ189" s="89"/>
      <c r="BA189" s="89"/>
      <c r="BB189" s="89"/>
      <c r="BC189" s="89"/>
      <c r="BD189" s="89"/>
      <c r="BE189" s="89"/>
      <c r="BF189" s="89"/>
      <c r="BG189" s="89"/>
      <c r="BH189" s="89"/>
      <c r="BI189" s="89"/>
      <c r="BJ189" s="89"/>
      <c r="BK189" s="89"/>
      <c r="BL189" s="89"/>
      <c r="BM189" s="89"/>
      <c r="BN189" s="89"/>
      <c r="BO189" s="89"/>
      <c r="BP189" s="89"/>
      <c r="BQ189" s="89"/>
      <c r="BR189" s="89"/>
      <c r="BS189" s="89"/>
      <c r="BT189" s="89"/>
      <c r="BU189" s="89"/>
      <c r="BV189" s="89"/>
      <c r="BW189" s="89"/>
      <c r="BX189" s="89"/>
      <c r="BY189" s="89"/>
      <c r="BZ189" s="89"/>
      <c r="CA189" s="89"/>
      <c r="CB189" s="89"/>
      <c r="CC189" s="89"/>
      <c r="CD189" s="89"/>
      <c r="CE189" s="89"/>
      <c r="CF189" s="89"/>
      <c r="CG189" s="89"/>
      <c r="CH189" s="89"/>
      <c r="CI189" s="89"/>
      <c r="CJ189" s="89"/>
      <c r="CK189" s="89"/>
      <c r="CL189" s="89"/>
      <c r="CM189" s="89"/>
      <c r="CN189" s="89"/>
      <c r="CO189" s="89"/>
      <c r="CP189" s="89"/>
      <c r="CQ189" s="89"/>
      <c r="CR189" s="89"/>
      <c r="CS189" s="89"/>
      <c r="CT189" s="89"/>
      <c r="CU189" s="89"/>
      <c r="CV189" s="89"/>
      <c r="CW189" s="89"/>
      <c r="CX189" s="89"/>
      <c r="CY189" s="89"/>
      <c r="CZ189" s="89"/>
      <c r="DA189" s="89"/>
      <c r="DB189" s="89"/>
      <c r="DC189" s="89"/>
      <c r="DD189" s="89"/>
      <c r="DE189" s="89"/>
      <c r="DF189" s="89"/>
      <c r="DG189" s="89"/>
      <c r="DH189" s="89"/>
      <c r="DI189" s="89"/>
      <c r="DJ189" s="89"/>
      <c r="DK189" s="89"/>
      <c r="DL189" s="89"/>
      <c r="DM189" s="89"/>
      <c r="DN189" s="89"/>
      <c r="DO189" s="89"/>
      <c r="DP189" s="89"/>
      <c r="DQ189" s="89"/>
      <c r="DR189" s="89"/>
      <c r="DS189" s="89"/>
      <c r="DT189" s="89"/>
      <c r="DU189" s="89"/>
      <c r="DV189" s="89"/>
      <c r="DW189" s="89"/>
      <c r="DX189" s="89"/>
      <c r="DY189" s="89"/>
      <c r="DZ189" s="89"/>
      <c r="EA189" s="89"/>
      <c r="EB189" s="89"/>
      <c r="EC189" s="89"/>
      <c r="ED189" s="89"/>
      <c r="EE189" s="89"/>
      <c r="EF189" s="89"/>
      <c r="EG189" s="89"/>
      <c r="EH189" s="89"/>
      <c r="EI189" s="89"/>
      <c r="EJ189" s="89"/>
      <c r="EK189" s="89"/>
      <c r="EL189" s="89"/>
      <c r="EM189" s="89"/>
      <c r="EN189" s="89"/>
      <c r="EO189" s="89"/>
      <c r="EP189" s="89"/>
      <c r="EQ189" s="89"/>
      <c r="ER189" s="89"/>
      <c r="ES189" s="89"/>
      <c r="ET189" s="89"/>
      <c r="EU189" s="89"/>
      <c r="EV189" s="89"/>
      <c r="EW189" s="89"/>
      <c r="EX189" s="89"/>
      <c r="EY189" s="89"/>
      <c r="EZ189" s="89"/>
      <c r="FA189" s="89"/>
      <c r="FB189" s="89"/>
      <c r="FC189" s="89"/>
      <c r="FD189" s="89"/>
      <c r="FE189" s="89"/>
      <c r="FF189" s="89"/>
      <c r="FG189" s="89"/>
      <c r="FH189" s="89"/>
      <c r="FI189" s="89"/>
      <c r="FJ189" s="89"/>
      <c r="FK189" s="89"/>
      <c r="FL189" s="89"/>
      <c r="FM189" s="89"/>
      <c r="FN189" s="89"/>
      <c r="FO189" s="89"/>
      <c r="FP189" s="89"/>
      <c r="FQ189" s="89"/>
      <c r="FR189" s="89"/>
      <c r="FS189" s="89"/>
      <c r="FT189" s="89"/>
      <c r="FU189" s="89"/>
      <c r="FV189" s="89"/>
      <c r="FW189" s="89"/>
      <c r="FX189" s="89"/>
      <c r="FY189" s="89"/>
      <c r="FZ189" s="89"/>
      <c r="GA189" s="89"/>
      <c r="GB189" s="89"/>
      <c r="GC189" s="89"/>
      <c r="GD189" s="89"/>
      <c r="GE189" s="89"/>
      <c r="GF189" s="89"/>
      <c r="GG189" s="89"/>
      <c r="GH189" s="89"/>
      <c r="GI189" s="89"/>
      <c r="GJ189" s="89"/>
      <c r="GK189" s="89"/>
      <c r="GL189" s="89"/>
      <c r="GM189" s="89"/>
      <c r="GN189" s="89"/>
      <c r="GO189" s="89"/>
      <c r="GP189" s="89"/>
      <c r="GQ189" s="89"/>
      <c r="GR189" s="89"/>
      <c r="GS189" s="89"/>
      <c r="GT189" s="89"/>
      <c r="GU189" s="89"/>
      <c r="GV189" s="89"/>
      <c r="GW189" s="89"/>
      <c r="GX189" s="89"/>
      <c r="GY189" s="89"/>
      <c r="GZ189" s="89"/>
      <c r="HA189" s="89"/>
      <c r="HB189" s="89"/>
      <c r="HC189" s="89"/>
    </row>
    <row r="190" spans="1:211" s="34" customFormat="1" ht="19.95" customHeight="1" x14ac:dyDescent="0.3">
      <c r="A190" s="37"/>
      <c r="B190" s="390"/>
      <c r="C190" s="219"/>
      <c r="D190" s="89"/>
      <c r="E190" s="677" t="s">
        <v>1883</v>
      </c>
      <c r="F190" s="677"/>
      <c r="G190" s="677"/>
      <c r="H190" s="677"/>
      <c r="I190" s="677"/>
      <c r="J190" s="677"/>
      <c r="K190" s="677"/>
      <c r="L190" s="677"/>
      <c r="M190" s="677"/>
      <c r="N190" s="677"/>
      <c r="O190" s="677"/>
      <c r="P190" s="677"/>
      <c r="Q190" s="677"/>
      <c r="R190" s="824"/>
      <c r="S190" s="37"/>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c r="AP190" s="89"/>
      <c r="AQ190" s="89"/>
      <c r="AR190" s="89"/>
      <c r="AS190" s="89"/>
      <c r="AT190" s="89"/>
      <c r="AU190" s="89"/>
      <c r="AV190" s="89"/>
      <c r="AW190" s="89"/>
      <c r="AX190" s="89"/>
      <c r="AY190" s="89"/>
      <c r="AZ190" s="89"/>
      <c r="BA190" s="89"/>
      <c r="BB190" s="89"/>
      <c r="BC190" s="89"/>
      <c r="BD190" s="89"/>
      <c r="BE190" s="89"/>
      <c r="BF190" s="89"/>
      <c r="BG190" s="89"/>
      <c r="BH190" s="89"/>
      <c r="BI190" s="89"/>
      <c r="BJ190" s="89"/>
      <c r="BK190" s="89"/>
      <c r="BL190" s="89"/>
      <c r="BM190" s="89"/>
      <c r="BN190" s="89"/>
      <c r="BO190" s="89"/>
      <c r="BP190" s="89"/>
      <c r="BQ190" s="89"/>
      <c r="BR190" s="89"/>
      <c r="BS190" s="89"/>
      <c r="BT190" s="89"/>
      <c r="BU190" s="89"/>
      <c r="BV190" s="89"/>
      <c r="BW190" s="89"/>
      <c r="BX190" s="89"/>
      <c r="BY190" s="89"/>
      <c r="BZ190" s="89"/>
      <c r="CA190" s="89"/>
      <c r="CB190" s="89"/>
      <c r="CC190" s="89"/>
      <c r="CD190" s="89"/>
      <c r="CE190" s="89"/>
      <c r="CF190" s="89"/>
      <c r="CG190" s="89"/>
      <c r="CH190" s="89"/>
      <c r="CI190" s="89"/>
      <c r="CJ190" s="89"/>
      <c r="CK190" s="89"/>
      <c r="CL190" s="89"/>
      <c r="CM190" s="89"/>
      <c r="CN190" s="89"/>
      <c r="CO190" s="89"/>
      <c r="CP190" s="89"/>
      <c r="CQ190" s="89"/>
      <c r="CR190" s="89"/>
      <c r="CS190" s="89"/>
      <c r="CT190" s="89"/>
      <c r="CU190" s="89"/>
      <c r="CV190" s="89"/>
      <c r="CW190" s="89"/>
      <c r="CX190" s="89"/>
      <c r="CY190" s="89"/>
      <c r="CZ190" s="89"/>
      <c r="DA190" s="89"/>
      <c r="DB190" s="89"/>
      <c r="DC190" s="89"/>
      <c r="DD190" s="89"/>
      <c r="DE190" s="89"/>
      <c r="DF190" s="89"/>
      <c r="DG190" s="89"/>
      <c r="DH190" s="89"/>
      <c r="DI190" s="89"/>
      <c r="DJ190" s="89"/>
      <c r="DK190" s="89"/>
      <c r="DL190" s="89"/>
      <c r="DM190" s="89"/>
      <c r="DN190" s="89"/>
      <c r="DO190" s="89"/>
      <c r="DP190" s="89"/>
      <c r="DQ190" s="89"/>
      <c r="DR190" s="89"/>
      <c r="DS190" s="89"/>
      <c r="DT190" s="89"/>
      <c r="DU190" s="89"/>
      <c r="DV190" s="89"/>
      <c r="DW190" s="89"/>
      <c r="DX190" s="89"/>
      <c r="DY190" s="89"/>
      <c r="DZ190" s="89"/>
      <c r="EA190" s="89"/>
      <c r="EB190" s="89"/>
      <c r="EC190" s="89"/>
      <c r="ED190" s="89"/>
      <c r="EE190" s="89"/>
      <c r="EF190" s="89"/>
      <c r="EG190" s="89"/>
      <c r="EH190" s="89"/>
      <c r="EI190" s="89"/>
      <c r="EJ190" s="89"/>
      <c r="EK190" s="89"/>
      <c r="EL190" s="89"/>
      <c r="EM190" s="89"/>
      <c r="EN190" s="89"/>
      <c r="EO190" s="89"/>
      <c r="EP190" s="89"/>
      <c r="EQ190" s="89"/>
      <c r="ER190" s="89"/>
      <c r="ES190" s="89"/>
      <c r="ET190" s="89"/>
      <c r="EU190" s="89"/>
      <c r="EV190" s="89"/>
      <c r="EW190" s="89"/>
      <c r="EX190" s="89"/>
      <c r="EY190" s="89"/>
      <c r="EZ190" s="89"/>
      <c r="FA190" s="89"/>
      <c r="FB190" s="89"/>
      <c r="FC190" s="89"/>
      <c r="FD190" s="89"/>
      <c r="FE190" s="89"/>
      <c r="FF190" s="89"/>
      <c r="FG190" s="89"/>
      <c r="FH190" s="89"/>
      <c r="FI190" s="89"/>
      <c r="FJ190" s="89"/>
      <c r="FK190" s="89"/>
      <c r="FL190" s="89"/>
      <c r="FM190" s="89"/>
      <c r="FN190" s="89"/>
      <c r="FO190" s="89"/>
      <c r="FP190" s="89"/>
      <c r="FQ190" s="89"/>
      <c r="FR190" s="89"/>
      <c r="FS190" s="89"/>
      <c r="FT190" s="89"/>
      <c r="FU190" s="89"/>
      <c r="FV190" s="89"/>
      <c r="FW190" s="89"/>
      <c r="FX190" s="89"/>
      <c r="FY190" s="89"/>
      <c r="FZ190" s="89"/>
      <c r="GA190" s="89"/>
      <c r="GB190" s="89"/>
      <c r="GC190" s="89"/>
      <c r="GD190" s="89"/>
      <c r="GE190" s="89"/>
      <c r="GF190" s="89"/>
      <c r="GG190" s="89"/>
      <c r="GH190" s="89"/>
      <c r="GI190" s="89"/>
      <c r="GJ190" s="89"/>
      <c r="GK190" s="89"/>
      <c r="GL190" s="89"/>
      <c r="GM190" s="89"/>
      <c r="GN190" s="89"/>
      <c r="GO190" s="89"/>
      <c r="GP190" s="89"/>
      <c r="GQ190" s="89"/>
      <c r="GR190" s="89"/>
      <c r="GS190" s="89"/>
      <c r="GT190" s="89"/>
      <c r="GU190" s="89"/>
      <c r="GV190" s="89"/>
      <c r="GW190" s="89"/>
      <c r="GX190" s="89"/>
      <c r="GY190" s="89"/>
      <c r="GZ190" s="89"/>
      <c r="HA190" s="89"/>
      <c r="HB190" s="89"/>
      <c r="HC190" s="89"/>
    </row>
    <row r="191" spans="1:211" s="34" customFormat="1" ht="19.95" customHeight="1" x14ac:dyDescent="0.3">
      <c r="A191" s="37"/>
      <c r="B191" s="390"/>
      <c r="C191" s="219"/>
      <c r="D191" s="89"/>
      <c r="E191" s="677" t="s">
        <v>1884</v>
      </c>
      <c r="F191" s="677"/>
      <c r="G191" s="677"/>
      <c r="H191" s="677"/>
      <c r="I191" s="677"/>
      <c r="J191" s="677"/>
      <c r="K191" s="677"/>
      <c r="L191" s="677"/>
      <c r="M191" s="677"/>
      <c r="N191" s="677"/>
      <c r="O191" s="677"/>
      <c r="P191" s="677"/>
      <c r="Q191" s="677"/>
      <c r="R191" s="824"/>
      <c r="S191" s="37"/>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c r="AP191" s="89"/>
      <c r="AQ191" s="89"/>
      <c r="AR191" s="89"/>
      <c r="AS191" s="89"/>
      <c r="AT191" s="89"/>
      <c r="AU191" s="89"/>
      <c r="AV191" s="89"/>
      <c r="AW191" s="89"/>
      <c r="AX191" s="89"/>
      <c r="AY191" s="89"/>
      <c r="AZ191" s="89"/>
      <c r="BA191" s="89"/>
      <c r="BB191" s="89"/>
      <c r="BC191" s="89"/>
      <c r="BD191" s="89"/>
      <c r="BE191" s="89"/>
      <c r="BF191" s="89"/>
      <c r="BG191" s="89"/>
      <c r="BH191" s="89"/>
      <c r="BI191" s="89"/>
      <c r="BJ191" s="89"/>
      <c r="BK191" s="89"/>
      <c r="BL191" s="89"/>
      <c r="BM191" s="89"/>
      <c r="BN191" s="89"/>
      <c r="BO191" s="89"/>
      <c r="BP191" s="89"/>
      <c r="BQ191" s="89"/>
      <c r="BR191" s="89"/>
      <c r="BS191" s="89"/>
      <c r="BT191" s="89"/>
      <c r="BU191" s="89"/>
      <c r="BV191" s="89"/>
      <c r="BW191" s="89"/>
      <c r="BX191" s="89"/>
      <c r="BY191" s="89"/>
      <c r="BZ191" s="89"/>
      <c r="CA191" s="89"/>
      <c r="CB191" s="89"/>
      <c r="CC191" s="89"/>
      <c r="CD191" s="89"/>
      <c r="CE191" s="89"/>
      <c r="CF191" s="89"/>
      <c r="CG191" s="89"/>
      <c r="CH191" s="89"/>
      <c r="CI191" s="89"/>
      <c r="CJ191" s="89"/>
      <c r="CK191" s="89"/>
      <c r="CL191" s="89"/>
      <c r="CM191" s="89"/>
      <c r="CN191" s="89"/>
      <c r="CO191" s="89"/>
      <c r="CP191" s="89"/>
      <c r="CQ191" s="89"/>
      <c r="CR191" s="89"/>
      <c r="CS191" s="89"/>
      <c r="CT191" s="89"/>
      <c r="CU191" s="89"/>
      <c r="CV191" s="89"/>
      <c r="CW191" s="89"/>
      <c r="CX191" s="89"/>
      <c r="CY191" s="89"/>
      <c r="CZ191" s="89"/>
      <c r="DA191" s="89"/>
      <c r="DB191" s="89"/>
      <c r="DC191" s="89"/>
      <c r="DD191" s="89"/>
      <c r="DE191" s="89"/>
      <c r="DF191" s="89"/>
      <c r="DG191" s="89"/>
      <c r="DH191" s="89"/>
      <c r="DI191" s="89"/>
      <c r="DJ191" s="89"/>
      <c r="DK191" s="89"/>
      <c r="DL191" s="89"/>
      <c r="DM191" s="89"/>
      <c r="DN191" s="89"/>
      <c r="DO191" s="89"/>
      <c r="DP191" s="89"/>
      <c r="DQ191" s="89"/>
      <c r="DR191" s="89"/>
      <c r="DS191" s="89"/>
      <c r="DT191" s="89"/>
      <c r="DU191" s="89"/>
      <c r="DV191" s="89"/>
      <c r="DW191" s="89"/>
      <c r="DX191" s="89"/>
      <c r="DY191" s="89"/>
      <c r="DZ191" s="89"/>
      <c r="EA191" s="89"/>
      <c r="EB191" s="89"/>
      <c r="EC191" s="89"/>
      <c r="ED191" s="89"/>
      <c r="EE191" s="89"/>
      <c r="EF191" s="89"/>
      <c r="EG191" s="89"/>
      <c r="EH191" s="89"/>
      <c r="EI191" s="89"/>
      <c r="EJ191" s="89"/>
      <c r="EK191" s="89"/>
      <c r="EL191" s="89"/>
      <c r="EM191" s="89"/>
      <c r="EN191" s="89"/>
      <c r="EO191" s="89"/>
      <c r="EP191" s="89"/>
      <c r="EQ191" s="89"/>
      <c r="ER191" s="89"/>
      <c r="ES191" s="89"/>
      <c r="ET191" s="89"/>
      <c r="EU191" s="89"/>
      <c r="EV191" s="89"/>
      <c r="EW191" s="89"/>
      <c r="EX191" s="89"/>
      <c r="EY191" s="89"/>
      <c r="EZ191" s="89"/>
      <c r="FA191" s="89"/>
      <c r="FB191" s="89"/>
      <c r="FC191" s="89"/>
      <c r="FD191" s="89"/>
      <c r="FE191" s="89"/>
      <c r="FF191" s="89"/>
      <c r="FG191" s="89"/>
      <c r="FH191" s="89"/>
      <c r="FI191" s="89"/>
      <c r="FJ191" s="89"/>
      <c r="FK191" s="89"/>
      <c r="FL191" s="89"/>
      <c r="FM191" s="89"/>
      <c r="FN191" s="89"/>
      <c r="FO191" s="89"/>
      <c r="FP191" s="89"/>
      <c r="FQ191" s="89"/>
      <c r="FR191" s="89"/>
      <c r="FS191" s="89"/>
      <c r="FT191" s="89"/>
      <c r="FU191" s="89"/>
      <c r="FV191" s="89"/>
      <c r="FW191" s="89"/>
      <c r="FX191" s="89"/>
      <c r="FY191" s="89"/>
      <c r="FZ191" s="89"/>
      <c r="GA191" s="89"/>
      <c r="GB191" s="89"/>
      <c r="GC191" s="89"/>
      <c r="GD191" s="89"/>
      <c r="GE191" s="89"/>
      <c r="GF191" s="89"/>
      <c r="GG191" s="89"/>
      <c r="GH191" s="89"/>
      <c r="GI191" s="89"/>
      <c r="GJ191" s="89"/>
      <c r="GK191" s="89"/>
      <c r="GL191" s="89"/>
      <c r="GM191" s="89"/>
      <c r="GN191" s="89"/>
      <c r="GO191" s="89"/>
      <c r="GP191" s="89"/>
      <c r="GQ191" s="89"/>
      <c r="GR191" s="89"/>
      <c r="GS191" s="89"/>
      <c r="GT191" s="89"/>
      <c r="GU191" s="89"/>
      <c r="GV191" s="89"/>
      <c r="GW191" s="89"/>
      <c r="GX191" s="89"/>
      <c r="GY191" s="89"/>
      <c r="GZ191" s="89"/>
      <c r="HA191" s="89"/>
      <c r="HB191" s="89"/>
      <c r="HC191" s="89"/>
    </row>
    <row r="192" spans="1:211" s="34" customFormat="1" ht="19.95" customHeight="1" x14ac:dyDescent="0.3">
      <c r="A192" s="37"/>
      <c r="B192" s="390"/>
      <c r="C192" s="219"/>
      <c r="D192" s="89"/>
      <c r="E192" s="825" t="s">
        <v>1885</v>
      </c>
      <c r="F192" s="825"/>
      <c r="G192" s="825"/>
      <c r="H192" s="89"/>
      <c r="I192" s="89"/>
      <c r="J192" s="89"/>
      <c r="K192" s="89"/>
      <c r="L192" s="89"/>
      <c r="M192" s="392"/>
      <c r="N192" s="89"/>
      <c r="O192" s="89"/>
      <c r="P192" s="89"/>
      <c r="Q192" s="89"/>
      <c r="R192" s="90"/>
      <c r="S192" s="37"/>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c r="AP192" s="89"/>
      <c r="AQ192" s="89"/>
      <c r="AR192" s="89"/>
      <c r="AS192" s="89"/>
      <c r="AT192" s="89"/>
      <c r="AU192" s="89"/>
      <c r="AV192" s="89"/>
      <c r="AW192" s="89"/>
      <c r="AX192" s="89"/>
      <c r="AY192" s="89"/>
      <c r="AZ192" s="89"/>
      <c r="BA192" s="89"/>
      <c r="BB192" s="89"/>
      <c r="BC192" s="89"/>
      <c r="BD192" s="89"/>
      <c r="BE192" s="89"/>
      <c r="BF192" s="89"/>
      <c r="BG192" s="89"/>
      <c r="BH192" s="89"/>
      <c r="BI192" s="89"/>
      <c r="BJ192" s="89"/>
      <c r="BK192" s="89"/>
      <c r="BL192" s="89"/>
      <c r="BM192" s="89"/>
      <c r="BN192" s="89"/>
      <c r="BO192" s="89"/>
      <c r="BP192" s="89"/>
      <c r="BQ192" s="89"/>
      <c r="BR192" s="89"/>
      <c r="BS192" s="89"/>
      <c r="BT192" s="89"/>
      <c r="BU192" s="89"/>
      <c r="BV192" s="89"/>
      <c r="BW192" s="89"/>
      <c r="BX192" s="89"/>
      <c r="BY192" s="89"/>
      <c r="BZ192" s="89"/>
      <c r="CA192" s="89"/>
      <c r="CB192" s="89"/>
      <c r="CC192" s="89"/>
      <c r="CD192" s="89"/>
      <c r="CE192" s="89"/>
      <c r="CF192" s="89"/>
      <c r="CG192" s="89"/>
      <c r="CH192" s="89"/>
      <c r="CI192" s="89"/>
      <c r="CJ192" s="89"/>
      <c r="CK192" s="89"/>
      <c r="CL192" s="89"/>
      <c r="CM192" s="89"/>
      <c r="CN192" s="89"/>
      <c r="CO192" s="89"/>
      <c r="CP192" s="89"/>
      <c r="CQ192" s="89"/>
      <c r="CR192" s="89"/>
      <c r="CS192" s="89"/>
      <c r="CT192" s="89"/>
      <c r="CU192" s="89"/>
      <c r="CV192" s="89"/>
      <c r="CW192" s="89"/>
      <c r="CX192" s="89"/>
      <c r="CY192" s="89"/>
      <c r="CZ192" s="89"/>
      <c r="DA192" s="89"/>
      <c r="DB192" s="89"/>
      <c r="DC192" s="89"/>
      <c r="DD192" s="89"/>
      <c r="DE192" s="89"/>
      <c r="DF192" s="89"/>
      <c r="DG192" s="89"/>
      <c r="DH192" s="89"/>
      <c r="DI192" s="89"/>
      <c r="DJ192" s="89"/>
      <c r="DK192" s="89"/>
      <c r="DL192" s="89"/>
      <c r="DM192" s="89"/>
      <c r="DN192" s="89"/>
      <c r="DO192" s="89"/>
      <c r="DP192" s="89"/>
      <c r="DQ192" s="89"/>
      <c r="DR192" s="89"/>
      <c r="DS192" s="89"/>
      <c r="DT192" s="89"/>
      <c r="DU192" s="89"/>
      <c r="DV192" s="89"/>
      <c r="DW192" s="89"/>
      <c r="DX192" s="89"/>
      <c r="DY192" s="89"/>
      <c r="DZ192" s="89"/>
      <c r="EA192" s="89"/>
      <c r="EB192" s="89"/>
      <c r="EC192" s="89"/>
      <c r="ED192" s="89"/>
      <c r="EE192" s="89"/>
      <c r="EF192" s="89"/>
      <c r="EG192" s="89"/>
      <c r="EH192" s="89"/>
      <c r="EI192" s="89"/>
      <c r="EJ192" s="89"/>
      <c r="EK192" s="89"/>
      <c r="EL192" s="89"/>
      <c r="EM192" s="89"/>
      <c r="EN192" s="89"/>
      <c r="EO192" s="89"/>
      <c r="EP192" s="89"/>
      <c r="EQ192" s="89"/>
      <c r="ER192" s="89"/>
      <c r="ES192" s="89"/>
      <c r="ET192" s="89"/>
      <c r="EU192" s="89"/>
      <c r="EV192" s="89"/>
      <c r="EW192" s="89"/>
      <c r="EX192" s="89"/>
      <c r="EY192" s="89"/>
      <c r="EZ192" s="89"/>
      <c r="FA192" s="89"/>
      <c r="FB192" s="89"/>
      <c r="FC192" s="89"/>
      <c r="FD192" s="89"/>
      <c r="FE192" s="89"/>
      <c r="FF192" s="89"/>
      <c r="FG192" s="89"/>
      <c r="FH192" s="89"/>
      <c r="FI192" s="89"/>
      <c r="FJ192" s="89"/>
      <c r="FK192" s="89"/>
      <c r="FL192" s="89"/>
      <c r="FM192" s="89"/>
      <c r="FN192" s="89"/>
      <c r="FO192" s="89"/>
      <c r="FP192" s="89"/>
      <c r="FQ192" s="89"/>
      <c r="FR192" s="89"/>
      <c r="FS192" s="89"/>
      <c r="FT192" s="89"/>
      <c r="FU192" s="89"/>
      <c r="FV192" s="89"/>
      <c r="FW192" s="89"/>
      <c r="FX192" s="89"/>
      <c r="FY192" s="89"/>
      <c r="FZ192" s="89"/>
      <c r="GA192" s="89"/>
      <c r="GB192" s="89"/>
      <c r="GC192" s="89"/>
      <c r="GD192" s="89"/>
      <c r="GE192" s="89"/>
      <c r="GF192" s="89"/>
      <c r="GG192" s="89"/>
      <c r="GH192" s="89"/>
      <c r="GI192" s="89"/>
      <c r="GJ192" s="89"/>
      <c r="GK192" s="89"/>
      <c r="GL192" s="89"/>
      <c r="GM192" s="89"/>
      <c r="GN192" s="89"/>
      <c r="GO192" s="89"/>
      <c r="GP192" s="89"/>
      <c r="GQ192" s="89"/>
      <c r="GR192" s="89"/>
      <c r="GS192" s="89"/>
      <c r="GT192" s="89"/>
      <c r="GU192" s="89"/>
      <c r="GV192" s="89"/>
      <c r="GW192" s="89"/>
      <c r="GX192" s="89"/>
      <c r="GY192" s="89"/>
      <c r="GZ192" s="89"/>
      <c r="HA192" s="89"/>
      <c r="HB192" s="89"/>
      <c r="HC192" s="89"/>
    </row>
    <row r="193" spans="1:211" s="34" customFormat="1" ht="19.95" customHeight="1" x14ac:dyDescent="0.3">
      <c r="A193" s="37"/>
      <c r="B193" s="390"/>
      <c r="C193" s="219"/>
      <c r="D193" s="89"/>
      <c r="E193" s="677" t="s">
        <v>1886</v>
      </c>
      <c r="F193" s="677"/>
      <c r="G193" s="677"/>
      <c r="H193" s="677"/>
      <c r="I193" s="677"/>
      <c r="J193" s="677"/>
      <c r="K193" s="677"/>
      <c r="L193" s="677"/>
      <c r="M193" s="677"/>
      <c r="N193" s="677"/>
      <c r="O193" s="677"/>
      <c r="P193" s="677"/>
      <c r="Q193" s="677"/>
      <c r="R193" s="824"/>
      <c r="S193" s="37"/>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c r="AP193" s="89"/>
      <c r="AQ193" s="89"/>
      <c r="AR193" s="89"/>
      <c r="AS193" s="89"/>
      <c r="AT193" s="89"/>
      <c r="AU193" s="89"/>
      <c r="AV193" s="89"/>
      <c r="AW193" s="89"/>
      <c r="AX193" s="89"/>
      <c r="AY193" s="89"/>
      <c r="AZ193" s="89"/>
      <c r="BA193" s="89"/>
      <c r="BB193" s="89"/>
      <c r="BC193" s="89"/>
      <c r="BD193" s="89"/>
      <c r="BE193" s="89"/>
      <c r="BF193" s="89"/>
      <c r="BG193" s="89"/>
      <c r="BH193" s="89"/>
      <c r="BI193" s="89"/>
      <c r="BJ193" s="89"/>
      <c r="BK193" s="89"/>
      <c r="BL193" s="89"/>
      <c r="BM193" s="89"/>
      <c r="BN193" s="89"/>
      <c r="BO193" s="89"/>
      <c r="BP193" s="89"/>
      <c r="BQ193" s="89"/>
      <c r="BR193" s="89"/>
      <c r="BS193" s="89"/>
      <c r="BT193" s="89"/>
      <c r="BU193" s="89"/>
      <c r="BV193" s="89"/>
      <c r="BW193" s="89"/>
      <c r="BX193" s="89"/>
      <c r="BY193" s="89"/>
      <c r="BZ193" s="89"/>
      <c r="CA193" s="89"/>
      <c r="CB193" s="89"/>
      <c r="CC193" s="89"/>
      <c r="CD193" s="89"/>
      <c r="CE193" s="89"/>
      <c r="CF193" s="89"/>
      <c r="CG193" s="89"/>
      <c r="CH193" s="89"/>
      <c r="CI193" s="89"/>
      <c r="CJ193" s="89"/>
      <c r="CK193" s="89"/>
      <c r="CL193" s="89"/>
      <c r="CM193" s="89"/>
      <c r="CN193" s="89"/>
      <c r="CO193" s="89"/>
      <c r="CP193" s="89"/>
      <c r="CQ193" s="89"/>
      <c r="CR193" s="89"/>
      <c r="CS193" s="89"/>
      <c r="CT193" s="89"/>
      <c r="CU193" s="89"/>
      <c r="CV193" s="89"/>
      <c r="CW193" s="89"/>
      <c r="CX193" s="89"/>
      <c r="CY193" s="89"/>
      <c r="CZ193" s="89"/>
      <c r="DA193" s="89"/>
      <c r="DB193" s="89"/>
      <c r="DC193" s="89"/>
      <c r="DD193" s="89"/>
      <c r="DE193" s="89"/>
      <c r="DF193" s="89"/>
      <c r="DG193" s="89"/>
      <c r="DH193" s="89"/>
      <c r="DI193" s="89"/>
      <c r="DJ193" s="89"/>
      <c r="DK193" s="89"/>
      <c r="DL193" s="89"/>
      <c r="DM193" s="89"/>
      <c r="DN193" s="89"/>
      <c r="DO193" s="89"/>
      <c r="DP193" s="89"/>
      <c r="DQ193" s="89"/>
      <c r="DR193" s="89"/>
      <c r="DS193" s="89"/>
      <c r="DT193" s="89"/>
      <c r="DU193" s="89"/>
      <c r="DV193" s="89"/>
      <c r="DW193" s="89"/>
      <c r="DX193" s="89"/>
      <c r="DY193" s="89"/>
      <c r="DZ193" s="89"/>
      <c r="EA193" s="89"/>
      <c r="EB193" s="89"/>
      <c r="EC193" s="89"/>
      <c r="ED193" s="89"/>
      <c r="EE193" s="89"/>
      <c r="EF193" s="89"/>
      <c r="EG193" s="89"/>
      <c r="EH193" s="89"/>
      <c r="EI193" s="89"/>
      <c r="EJ193" s="89"/>
      <c r="EK193" s="89"/>
      <c r="EL193" s="89"/>
      <c r="EM193" s="89"/>
      <c r="EN193" s="89"/>
      <c r="EO193" s="89"/>
      <c r="EP193" s="89"/>
      <c r="EQ193" s="89"/>
      <c r="ER193" s="89"/>
      <c r="ES193" s="89"/>
      <c r="ET193" s="89"/>
      <c r="EU193" s="89"/>
      <c r="EV193" s="89"/>
      <c r="EW193" s="89"/>
      <c r="EX193" s="89"/>
      <c r="EY193" s="89"/>
      <c r="EZ193" s="89"/>
      <c r="FA193" s="89"/>
      <c r="FB193" s="89"/>
      <c r="FC193" s="89"/>
      <c r="FD193" s="89"/>
      <c r="FE193" s="89"/>
      <c r="FF193" s="89"/>
      <c r="FG193" s="89"/>
      <c r="FH193" s="89"/>
      <c r="FI193" s="89"/>
      <c r="FJ193" s="89"/>
      <c r="FK193" s="89"/>
      <c r="FL193" s="89"/>
      <c r="FM193" s="89"/>
      <c r="FN193" s="89"/>
      <c r="FO193" s="89"/>
      <c r="FP193" s="89"/>
      <c r="FQ193" s="89"/>
      <c r="FR193" s="89"/>
      <c r="FS193" s="89"/>
      <c r="FT193" s="89"/>
      <c r="FU193" s="89"/>
      <c r="FV193" s="89"/>
      <c r="FW193" s="89"/>
      <c r="FX193" s="89"/>
      <c r="FY193" s="89"/>
      <c r="FZ193" s="89"/>
      <c r="GA193" s="89"/>
      <c r="GB193" s="89"/>
      <c r="GC193" s="89"/>
      <c r="GD193" s="89"/>
      <c r="GE193" s="89"/>
      <c r="GF193" s="89"/>
      <c r="GG193" s="89"/>
      <c r="GH193" s="89"/>
      <c r="GI193" s="89"/>
      <c r="GJ193" s="89"/>
      <c r="GK193" s="89"/>
      <c r="GL193" s="89"/>
      <c r="GM193" s="89"/>
      <c r="GN193" s="89"/>
      <c r="GO193" s="89"/>
      <c r="GP193" s="89"/>
      <c r="GQ193" s="89"/>
      <c r="GR193" s="89"/>
      <c r="GS193" s="89"/>
      <c r="GT193" s="89"/>
      <c r="GU193" s="89"/>
      <c r="GV193" s="89"/>
      <c r="GW193" s="89"/>
      <c r="GX193" s="89"/>
      <c r="GY193" s="89"/>
      <c r="GZ193" s="89"/>
      <c r="HA193" s="89"/>
      <c r="HB193" s="89"/>
      <c r="HC193" s="89"/>
    </row>
    <row r="194" spans="1:211" s="34" customFormat="1" ht="19.95" customHeight="1" x14ac:dyDescent="0.3">
      <c r="A194" s="37"/>
      <c r="B194" s="390"/>
      <c r="C194" s="219"/>
      <c r="D194" s="89"/>
      <c r="E194" s="825" t="s">
        <v>1887</v>
      </c>
      <c r="F194" s="825"/>
      <c r="G194" s="825"/>
      <c r="H194" s="825"/>
      <c r="I194" s="825"/>
      <c r="J194" s="825"/>
      <c r="K194" s="89"/>
      <c r="L194" s="89"/>
      <c r="M194" s="392"/>
      <c r="N194" s="89"/>
      <c r="O194" s="89"/>
      <c r="P194" s="89"/>
      <c r="Q194" s="89"/>
      <c r="R194" s="90"/>
      <c r="S194" s="37"/>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c r="AP194" s="89"/>
      <c r="AQ194" s="89"/>
      <c r="AR194" s="89"/>
      <c r="AS194" s="89"/>
      <c r="AT194" s="89"/>
      <c r="AU194" s="89"/>
      <c r="AV194" s="89"/>
      <c r="AW194" s="89"/>
      <c r="AX194" s="89"/>
      <c r="AY194" s="89"/>
      <c r="AZ194" s="89"/>
      <c r="BA194" s="89"/>
      <c r="BB194" s="89"/>
      <c r="BC194" s="89"/>
      <c r="BD194" s="89"/>
      <c r="BE194" s="89"/>
      <c r="BF194" s="89"/>
      <c r="BG194" s="89"/>
      <c r="BH194" s="89"/>
      <c r="BI194" s="89"/>
      <c r="BJ194" s="89"/>
      <c r="BK194" s="89"/>
      <c r="BL194" s="89"/>
      <c r="BM194" s="89"/>
      <c r="BN194" s="89"/>
      <c r="BO194" s="89"/>
      <c r="BP194" s="89"/>
      <c r="BQ194" s="89"/>
      <c r="BR194" s="89"/>
      <c r="BS194" s="89"/>
      <c r="BT194" s="89"/>
      <c r="BU194" s="89"/>
      <c r="BV194" s="89"/>
      <c r="BW194" s="89"/>
      <c r="BX194" s="89"/>
      <c r="BY194" s="89"/>
      <c r="BZ194" s="89"/>
      <c r="CA194" s="89"/>
      <c r="CB194" s="89"/>
      <c r="CC194" s="89"/>
      <c r="CD194" s="89"/>
      <c r="CE194" s="89"/>
      <c r="CF194" s="89"/>
      <c r="CG194" s="89"/>
      <c r="CH194" s="89"/>
      <c r="CI194" s="89"/>
      <c r="CJ194" s="89"/>
      <c r="CK194" s="89"/>
      <c r="CL194" s="89"/>
      <c r="CM194" s="89"/>
      <c r="CN194" s="89"/>
      <c r="CO194" s="89"/>
      <c r="CP194" s="89"/>
      <c r="CQ194" s="89"/>
      <c r="CR194" s="89"/>
      <c r="CS194" s="89"/>
      <c r="CT194" s="89"/>
      <c r="CU194" s="89"/>
      <c r="CV194" s="89"/>
      <c r="CW194" s="89"/>
      <c r="CX194" s="89"/>
      <c r="CY194" s="89"/>
      <c r="CZ194" s="89"/>
      <c r="DA194" s="89"/>
      <c r="DB194" s="89"/>
      <c r="DC194" s="89"/>
      <c r="DD194" s="89"/>
      <c r="DE194" s="89"/>
      <c r="DF194" s="89"/>
      <c r="DG194" s="89"/>
      <c r="DH194" s="89"/>
      <c r="DI194" s="89"/>
      <c r="DJ194" s="89"/>
      <c r="DK194" s="89"/>
      <c r="DL194" s="89"/>
      <c r="DM194" s="89"/>
      <c r="DN194" s="89"/>
      <c r="DO194" s="89"/>
      <c r="DP194" s="89"/>
      <c r="DQ194" s="89"/>
      <c r="DR194" s="89"/>
      <c r="DS194" s="89"/>
      <c r="DT194" s="89"/>
      <c r="DU194" s="89"/>
      <c r="DV194" s="89"/>
      <c r="DW194" s="89"/>
      <c r="DX194" s="89"/>
      <c r="DY194" s="89"/>
      <c r="DZ194" s="89"/>
      <c r="EA194" s="89"/>
      <c r="EB194" s="89"/>
      <c r="EC194" s="89"/>
      <c r="ED194" s="89"/>
      <c r="EE194" s="89"/>
      <c r="EF194" s="89"/>
      <c r="EG194" s="89"/>
      <c r="EH194" s="89"/>
      <c r="EI194" s="89"/>
      <c r="EJ194" s="89"/>
      <c r="EK194" s="89"/>
      <c r="EL194" s="89"/>
      <c r="EM194" s="89"/>
      <c r="EN194" s="89"/>
      <c r="EO194" s="89"/>
      <c r="EP194" s="89"/>
      <c r="EQ194" s="89"/>
      <c r="ER194" s="89"/>
      <c r="ES194" s="89"/>
      <c r="ET194" s="89"/>
      <c r="EU194" s="89"/>
      <c r="EV194" s="89"/>
      <c r="EW194" s="89"/>
      <c r="EX194" s="89"/>
      <c r="EY194" s="89"/>
      <c r="EZ194" s="89"/>
      <c r="FA194" s="89"/>
      <c r="FB194" s="89"/>
      <c r="FC194" s="89"/>
      <c r="FD194" s="89"/>
      <c r="FE194" s="89"/>
      <c r="FF194" s="89"/>
      <c r="FG194" s="89"/>
      <c r="FH194" s="89"/>
      <c r="FI194" s="89"/>
      <c r="FJ194" s="89"/>
      <c r="FK194" s="89"/>
      <c r="FL194" s="89"/>
      <c r="FM194" s="89"/>
      <c r="FN194" s="89"/>
      <c r="FO194" s="89"/>
      <c r="FP194" s="89"/>
      <c r="FQ194" s="89"/>
      <c r="FR194" s="89"/>
      <c r="FS194" s="89"/>
      <c r="FT194" s="89"/>
      <c r="FU194" s="89"/>
      <c r="FV194" s="89"/>
      <c r="FW194" s="89"/>
      <c r="FX194" s="89"/>
      <c r="FY194" s="89"/>
      <c r="FZ194" s="89"/>
      <c r="GA194" s="89"/>
      <c r="GB194" s="89"/>
      <c r="GC194" s="89"/>
      <c r="GD194" s="89"/>
      <c r="GE194" s="89"/>
      <c r="GF194" s="89"/>
      <c r="GG194" s="89"/>
      <c r="GH194" s="89"/>
      <c r="GI194" s="89"/>
      <c r="GJ194" s="89"/>
      <c r="GK194" s="89"/>
      <c r="GL194" s="89"/>
      <c r="GM194" s="89"/>
      <c r="GN194" s="89"/>
      <c r="GO194" s="89"/>
      <c r="GP194" s="89"/>
      <c r="GQ194" s="89"/>
      <c r="GR194" s="89"/>
      <c r="GS194" s="89"/>
      <c r="GT194" s="89"/>
      <c r="GU194" s="89"/>
      <c r="GV194" s="89"/>
      <c r="GW194" s="89"/>
      <c r="GX194" s="89"/>
      <c r="GY194" s="89"/>
      <c r="GZ194" s="89"/>
      <c r="HA194" s="89"/>
      <c r="HB194" s="89"/>
      <c r="HC194" s="89"/>
    </row>
    <row r="195" spans="1:211" s="34" customFormat="1" ht="19.95" customHeight="1" x14ac:dyDescent="0.3">
      <c r="A195" s="37"/>
      <c r="B195" s="390"/>
      <c r="C195" s="219"/>
      <c r="D195" s="89"/>
      <c r="E195" s="832" t="s">
        <v>1888</v>
      </c>
      <c r="F195" s="832"/>
      <c r="G195" s="832"/>
      <c r="H195" s="832"/>
      <c r="I195" s="832"/>
      <c r="J195" s="832"/>
      <c r="K195" s="832"/>
      <c r="L195" s="832"/>
      <c r="M195" s="832"/>
      <c r="N195" s="832"/>
      <c r="O195" s="832"/>
      <c r="P195" s="832"/>
      <c r="Q195" s="832"/>
      <c r="R195" s="833"/>
      <c r="S195" s="37"/>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c r="AP195" s="89"/>
      <c r="AQ195" s="89"/>
      <c r="AR195" s="89"/>
      <c r="AS195" s="89"/>
      <c r="AT195" s="89"/>
      <c r="AU195" s="89"/>
      <c r="AV195" s="89"/>
      <c r="AW195" s="89"/>
      <c r="AX195" s="89"/>
      <c r="AY195" s="89"/>
      <c r="AZ195" s="89"/>
      <c r="BA195" s="89"/>
      <c r="BB195" s="89"/>
      <c r="BC195" s="89"/>
      <c r="BD195" s="89"/>
      <c r="BE195" s="89"/>
      <c r="BF195" s="89"/>
      <c r="BG195" s="89"/>
      <c r="BH195" s="89"/>
      <c r="BI195" s="89"/>
      <c r="BJ195" s="89"/>
      <c r="BK195" s="89"/>
      <c r="BL195" s="89"/>
      <c r="BM195" s="89"/>
      <c r="BN195" s="89"/>
      <c r="BO195" s="89"/>
      <c r="BP195" s="89"/>
      <c r="BQ195" s="89"/>
      <c r="BR195" s="89"/>
      <c r="BS195" s="89"/>
      <c r="BT195" s="89"/>
      <c r="BU195" s="89"/>
      <c r="BV195" s="89"/>
      <c r="BW195" s="89"/>
      <c r="BX195" s="89"/>
      <c r="BY195" s="89"/>
      <c r="BZ195" s="89"/>
      <c r="CA195" s="89"/>
      <c r="CB195" s="89"/>
      <c r="CC195" s="89"/>
      <c r="CD195" s="89"/>
      <c r="CE195" s="89"/>
      <c r="CF195" s="89"/>
      <c r="CG195" s="89"/>
      <c r="CH195" s="89"/>
      <c r="CI195" s="89"/>
      <c r="CJ195" s="89"/>
      <c r="CK195" s="89"/>
      <c r="CL195" s="89"/>
      <c r="CM195" s="89"/>
      <c r="CN195" s="89"/>
      <c r="CO195" s="89"/>
      <c r="CP195" s="89"/>
      <c r="CQ195" s="89"/>
      <c r="CR195" s="89"/>
      <c r="CS195" s="89"/>
      <c r="CT195" s="89"/>
      <c r="CU195" s="89"/>
      <c r="CV195" s="89"/>
      <c r="CW195" s="89"/>
      <c r="CX195" s="89"/>
      <c r="CY195" s="89"/>
      <c r="CZ195" s="89"/>
      <c r="DA195" s="89"/>
      <c r="DB195" s="89"/>
      <c r="DC195" s="89"/>
      <c r="DD195" s="89"/>
      <c r="DE195" s="89"/>
      <c r="DF195" s="89"/>
      <c r="DG195" s="89"/>
      <c r="DH195" s="89"/>
      <c r="DI195" s="89"/>
      <c r="DJ195" s="89"/>
      <c r="DK195" s="89"/>
      <c r="DL195" s="89"/>
      <c r="DM195" s="89"/>
      <c r="DN195" s="89"/>
      <c r="DO195" s="89"/>
      <c r="DP195" s="89"/>
      <c r="DQ195" s="89"/>
      <c r="DR195" s="89"/>
      <c r="DS195" s="89"/>
      <c r="DT195" s="89"/>
      <c r="DU195" s="89"/>
      <c r="DV195" s="89"/>
      <c r="DW195" s="89"/>
      <c r="DX195" s="89"/>
      <c r="DY195" s="89"/>
      <c r="DZ195" s="89"/>
      <c r="EA195" s="89"/>
      <c r="EB195" s="89"/>
      <c r="EC195" s="89"/>
      <c r="ED195" s="89"/>
      <c r="EE195" s="89"/>
      <c r="EF195" s="89"/>
      <c r="EG195" s="89"/>
      <c r="EH195" s="89"/>
      <c r="EI195" s="89"/>
      <c r="EJ195" s="89"/>
      <c r="EK195" s="89"/>
      <c r="EL195" s="89"/>
      <c r="EM195" s="89"/>
      <c r="EN195" s="89"/>
      <c r="EO195" s="89"/>
      <c r="EP195" s="89"/>
      <c r="EQ195" s="89"/>
      <c r="ER195" s="89"/>
      <c r="ES195" s="89"/>
      <c r="ET195" s="89"/>
      <c r="EU195" s="89"/>
      <c r="EV195" s="89"/>
      <c r="EW195" s="89"/>
      <c r="EX195" s="89"/>
      <c r="EY195" s="89"/>
      <c r="EZ195" s="89"/>
      <c r="FA195" s="89"/>
      <c r="FB195" s="89"/>
      <c r="FC195" s="89"/>
      <c r="FD195" s="89"/>
      <c r="FE195" s="89"/>
      <c r="FF195" s="89"/>
      <c r="FG195" s="89"/>
      <c r="FH195" s="89"/>
      <c r="FI195" s="89"/>
      <c r="FJ195" s="89"/>
      <c r="FK195" s="89"/>
      <c r="FL195" s="89"/>
      <c r="FM195" s="89"/>
      <c r="FN195" s="89"/>
      <c r="FO195" s="89"/>
      <c r="FP195" s="89"/>
      <c r="FQ195" s="89"/>
      <c r="FR195" s="89"/>
      <c r="FS195" s="89"/>
      <c r="FT195" s="89"/>
      <c r="FU195" s="89"/>
      <c r="FV195" s="89"/>
      <c r="FW195" s="89"/>
      <c r="FX195" s="89"/>
      <c r="FY195" s="89"/>
      <c r="FZ195" s="89"/>
      <c r="GA195" s="89"/>
      <c r="GB195" s="89"/>
      <c r="GC195" s="89"/>
      <c r="GD195" s="89"/>
      <c r="GE195" s="89"/>
      <c r="GF195" s="89"/>
      <c r="GG195" s="89"/>
      <c r="GH195" s="89"/>
      <c r="GI195" s="89"/>
      <c r="GJ195" s="89"/>
      <c r="GK195" s="89"/>
      <c r="GL195" s="89"/>
      <c r="GM195" s="89"/>
      <c r="GN195" s="89"/>
      <c r="GO195" s="89"/>
      <c r="GP195" s="89"/>
      <c r="GQ195" s="89"/>
      <c r="GR195" s="89"/>
      <c r="GS195" s="89"/>
      <c r="GT195" s="89"/>
      <c r="GU195" s="89"/>
      <c r="GV195" s="89"/>
      <c r="GW195" s="89"/>
      <c r="GX195" s="89"/>
      <c r="GY195" s="89"/>
      <c r="GZ195" s="89"/>
      <c r="HA195" s="89"/>
      <c r="HB195" s="89"/>
      <c r="HC195" s="89"/>
    </row>
    <row r="196" spans="1:211" s="34" customFormat="1" ht="19.95" customHeight="1" x14ac:dyDescent="0.3">
      <c r="A196" s="37"/>
      <c r="B196" s="390"/>
      <c r="C196" s="219"/>
      <c r="D196" s="89"/>
      <c r="E196" s="832"/>
      <c r="F196" s="832"/>
      <c r="G196" s="832"/>
      <c r="H196" s="832"/>
      <c r="I196" s="832"/>
      <c r="J196" s="832"/>
      <c r="K196" s="832"/>
      <c r="L196" s="832"/>
      <c r="M196" s="832"/>
      <c r="N196" s="832"/>
      <c r="O196" s="832"/>
      <c r="P196" s="832"/>
      <c r="Q196" s="832"/>
      <c r="R196" s="833"/>
      <c r="S196" s="37"/>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c r="AP196" s="89"/>
      <c r="AQ196" s="89"/>
      <c r="AR196" s="89"/>
      <c r="AS196" s="89"/>
      <c r="AT196" s="89"/>
      <c r="AU196" s="89"/>
      <c r="AV196" s="89"/>
      <c r="AW196" s="89"/>
      <c r="AX196" s="89"/>
      <c r="AY196" s="89"/>
      <c r="AZ196" s="89"/>
      <c r="BA196" s="89"/>
      <c r="BB196" s="89"/>
      <c r="BC196" s="89"/>
      <c r="BD196" s="89"/>
      <c r="BE196" s="89"/>
      <c r="BF196" s="89"/>
      <c r="BG196" s="89"/>
      <c r="BH196" s="89"/>
      <c r="BI196" s="89"/>
      <c r="BJ196" s="89"/>
      <c r="BK196" s="89"/>
      <c r="BL196" s="89"/>
      <c r="BM196" s="89"/>
      <c r="BN196" s="89"/>
      <c r="BO196" s="89"/>
      <c r="BP196" s="89"/>
      <c r="BQ196" s="89"/>
      <c r="BR196" s="89"/>
      <c r="BS196" s="89"/>
      <c r="BT196" s="89"/>
      <c r="BU196" s="89"/>
      <c r="BV196" s="89"/>
      <c r="BW196" s="89"/>
      <c r="BX196" s="89"/>
      <c r="BY196" s="89"/>
      <c r="BZ196" s="89"/>
      <c r="CA196" s="89"/>
      <c r="CB196" s="89"/>
      <c r="CC196" s="89"/>
      <c r="CD196" s="89"/>
      <c r="CE196" s="89"/>
      <c r="CF196" s="89"/>
      <c r="CG196" s="89"/>
      <c r="CH196" s="89"/>
      <c r="CI196" s="89"/>
      <c r="CJ196" s="89"/>
      <c r="CK196" s="89"/>
      <c r="CL196" s="89"/>
      <c r="CM196" s="89"/>
      <c r="CN196" s="89"/>
      <c r="CO196" s="89"/>
      <c r="CP196" s="89"/>
      <c r="CQ196" s="89"/>
      <c r="CR196" s="89"/>
      <c r="CS196" s="89"/>
      <c r="CT196" s="89"/>
      <c r="CU196" s="89"/>
      <c r="CV196" s="89"/>
      <c r="CW196" s="89"/>
      <c r="CX196" s="89"/>
      <c r="CY196" s="89"/>
      <c r="CZ196" s="89"/>
      <c r="DA196" s="89"/>
      <c r="DB196" s="89"/>
      <c r="DC196" s="89"/>
      <c r="DD196" s="89"/>
      <c r="DE196" s="89"/>
      <c r="DF196" s="89"/>
      <c r="DG196" s="89"/>
      <c r="DH196" s="89"/>
      <c r="DI196" s="89"/>
      <c r="DJ196" s="89"/>
      <c r="DK196" s="89"/>
      <c r="DL196" s="89"/>
      <c r="DM196" s="89"/>
      <c r="DN196" s="89"/>
      <c r="DO196" s="89"/>
      <c r="DP196" s="89"/>
      <c r="DQ196" s="89"/>
      <c r="DR196" s="89"/>
      <c r="DS196" s="89"/>
      <c r="DT196" s="89"/>
      <c r="DU196" s="89"/>
      <c r="DV196" s="89"/>
      <c r="DW196" s="89"/>
      <c r="DX196" s="89"/>
      <c r="DY196" s="89"/>
      <c r="DZ196" s="89"/>
      <c r="EA196" s="89"/>
      <c r="EB196" s="89"/>
      <c r="EC196" s="89"/>
      <c r="ED196" s="89"/>
      <c r="EE196" s="89"/>
      <c r="EF196" s="89"/>
      <c r="EG196" s="89"/>
      <c r="EH196" s="89"/>
      <c r="EI196" s="89"/>
      <c r="EJ196" s="89"/>
      <c r="EK196" s="89"/>
      <c r="EL196" s="89"/>
      <c r="EM196" s="89"/>
      <c r="EN196" s="89"/>
      <c r="EO196" s="89"/>
      <c r="EP196" s="89"/>
      <c r="EQ196" s="89"/>
      <c r="ER196" s="89"/>
      <c r="ES196" s="89"/>
      <c r="ET196" s="89"/>
      <c r="EU196" s="89"/>
      <c r="EV196" s="89"/>
      <c r="EW196" s="89"/>
      <c r="EX196" s="89"/>
      <c r="EY196" s="89"/>
      <c r="EZ196" s="89"/>
      <c r="FA196" s="89"/>
      <c r="FB196" s="89"/>
      <c r="FC196" s="89"/>
      <c r="FD196" s="89"/>
      <c r="FE196" s="89"/>
      <c r="FF196" s="89"/>
      <c r="FG196" s="89"/>
      <c r="FH196" s="89"/>
      <c r="FI196" s="89"/>
      <c r="FJ196" s="89"/>
      <c r="FK196" s="89"/>
      <c r="FL196" s="89"/>
      <c r="FM196" s="89"/>
      <c r="FN196" s="89"/>
      <c r="FO196" s="89"/>
      <c r="FP196" s="89"/>
      <c r="FQ196" s="89"/>
      <c r="FR196" s="89"/>
      <c r="FS196" s="89"/>
      <c r="FT196" s="89"/>
      <c r="FU196" s="89"/>
      <c r="FV196" s="89"/>
      <c r="FW196" s="89"/>
      <c r="FX196" s="89"/>
      <c r="FY196" s="89"/>
      <c r="FZ196" s="89"/>
      <c r="GA196" s="89"/>
      <c r="GB196" s="89"/>
      <c r="GC196" s="89"/>
      <c r="GD196" s="89"/>
      <c r="GE196" s="89"/>
      <c r="GF196" s="89"/>
      <c r="GG196" s="89"/>
      <c r="GH196" s="89"/>
      <c r="GI196" s="89"/>
      <c r="GJ196" s="89"/>
      <c r="GK196" s="89"/>
      <c r="GL196" s="89"/>
      <c r="GM196" s="89"/>
      <c r="GN196" s="89"/>
      <c r="GO196" s="89"/>
      <c r="GP196" s="89"/>
      <c r="GQ196" s="89"/>
      <c r="GR196" s="89"/>
      <c r="GS196" s="89"/>
      <c r="GT196" s="89"/>
      <c r="GU196" s="89"/>
      <c r="GV196" s="89"/>
      <c r="GW196" s="89"/>
      <c r="GX196" s="89"/>
      <c r="GY196" s="89"/>
      <c r="GZ196" s="89"/>
      <c r="HA196" s="89"/>
      <c r="HB196" s="89"/>
      <c r="HC196" s="89"/>
    </row>
    <row r="197" spans="1:211" customFormat="1" ht="10.199999999999999" customHeight="1" x14ac:dyDescent="0.3">
      <c r="A197" s="36"/>
      <c r="B197" s="73"/>
      <c r="C197" s="218"/>
      <c r="D197" s="247"/>
      <c r="E197" s="250"/>
      <c r="F197" s="202"/>
      <c r="G197" s="74"/>
      <c r="H197" s="74"/>
      <c r="I197" s="74"/>
      <c r="J197" s="74"/>
      <c r="K197" s="74"/>
      <c r="L197" s="74"/>
      <c r="M197" s="222"/>
      <c r="N197" s="74"/>
      <c r="O197" s="74"/>
      <c r="P197" s="74"/>
      <c r="Q197" s="74"/>
      <c r="R197" s="75"/>
      <c r="S197" s="36"/>
      <c r="T197" s="74"/>
      <c r="U197" s="74"/>
      <c r="V197" s="74"/>
      <c r="W197" s="74"/>
      <c r="X197" s="74"/>
      <c r="Y197" s="74"/>
      <c r="Z197" s="74"/>
      <c r="AA197" s="74"/>
      <c r="AB197" s="74"/>
      <c r="AC197" s="74"/>
      <c r="AD197" s="74"/>
      <c r="AE197" s="74"/>
      <c r="AF197" s="74"/>
      <c r="AG197" s="74"/>
      <c r="AH197" s="74"/>
      <c r="AI197" s="74"/>
      <c r="AJ197" s="74"/>
      <c r="AK197" s="74"/>
      <c r="AL197" s="74"/>
      <c r="AM197" s="74"/>
      <c r="AN197" s="74"/>
      <c r="AO197" s="74"/>
      <c r="AP197" s="74"/>
      <c r="AQ197" s="74"/>
      <c r="AR197" s="74"/>
      <c r="AS197" s="74"/>
      <c r="AT197" s="74"/>
      <c r="AU197" s="74"/>
      <c r="AV197" s="74"/>
      <c r="AW197" s="74"/>
      <c r="AX197" s="74"/>
      <c r="AY197" s="74"/>
      <c r="AZ197" s="74"/>
      <c r="BA197" s="74"/>
      <c r="BB197" s="74"/>
      <c r="BC197" s="74"/>
      <c r="BD197" s="74"/>
      <c r="BE197" s="74"/>
      <c r="BF197" s="74"/>
      <c r="BG197" s="74"/>
      <c r="BH197" s="74"/>
      <c r="BI197" s="74"/>
      <c r="BJ197" s="74"/>
      <c r="BK197" s="74"/>
      <c r="BL197" s="74"/>
      <c r="BM197" s="74"/>
      <c r="BN197" s="74"/>
      <c r="BO197" s="74"/>
      <c r="BP197" s="74"/>
      <c r="BQ197" s="74"/>
      <c r="BR197" s="74"/>
      <c r="BS197" s="74"/>
      <c r="BT197" s="74"/>
      <c r="BU197" s="74"/>
      <c r="BV197" s="74"/>
      <c r="BW197" s="74"/>
      <c r="BX197" s="74"/>
      <c r="BY197" s="74"/>
      <c r="BZ197" s="74"/>
      <c r="CA197" s="74"/>
      <c r="CB197" s="74"/>
      <c r="CC197" s="74"/>
      <c r="CD197" s="74"/>
      <c r="CE197" s="74"/>
      <c r="CF197" s="74"/>
      <c r="CG197" s="74"/>
      <c r="CH197" s="74"/>
      <c r="CI197" s="74"/>
      <c r="CJ197" s="74"/>
      <c r="CK197" s="74"/>
      <c r="CL197" s="74"/>
      <c r="CM197" s="74"/>
      <c r="CN197" s="74"/>
      <c r="CO197" s="74"/>
      <c r="CP197" s="74"/>
      <c r="CQ197" s="74"/>
      <c r="CR197" s="74"/>
      <c r="CS197" s="74"/>
      <c r="CT197" s="74"/>
      <c r="CU197" s="74"/>
      <c r="CV197" s="74"/>
      <c r="CW197" s="74"/>
      <c r="CX197" s="74"/>
      <c r="CY197" s="74"/>
      <c r="CZ197" s="74"/>
      <c r="DA197" s="74"/>
      <c r="DB197" s="74"/>
      <c r="DC197" s="74"/>
      <c r="DD197" s="74"/>
      <c r="DE197" s="74"/>
      <c r="DF197" s="74"/>
      <c r="DG197" s="74"/>
      <c r="DH197" s="74"/>
      <c r="DI197" s="74"/>
      <c r="DJ197" s="74"/>
      <c r="DK197" s="74"/>
      <c r="DL197" s="74"/>
      <c r="DM197" s="74"/>
      <c r="DN197" s="74"/>
      <c r="DO197" s="74"/>
      <c r="DP197" s="74"/>
      <c r="DQ197" s="74"/>
      <c r="DR197" s="74"/>
      <c r="DS197" s="74"/>
      <c r="DT197" s="74"/>
      <c r="DU197" s="74"/>
      <c r="DV197" s="74"/>
      <c r="DW197" s="74"/>
      <c r="DX197" s="74"/>
      <c r="DY197" s="74"/>
      <c r="DZ197" s="74"/>
      <c r="EA197" s="74"/>
      <c r="EB197" s="74"/>
      <c r="EC197" s="74"/>
      <c r="ED197" s="74"/>
      <c r="EE197" s="74"/>
      <c r="EF197" s="74"/>
      <c r="EG197" s="74"/>
      <c r="EH197" s="74"/>
      <c r="EI197" s="74"/>
      <c r="EJ197" s="74"/>
      <c r="EK197" s="74"/>
      <c r="EL197" s="74"/>
      <c r="EM197" s="74"/>
      <c r="EN197" s="74"/>
      <c r="EO197" s="74"/>
      <c r="EP197" s="74"/>
      <c r="EQ197" s="74"/>
      <c r="ER197" s="74"/>
      <c r="ES197" s="74"/>
      <c r="ET197" s="74"/>
      <c r="EU197" s="74"/>
      <c r="EV197" s="74"/>
      <c r="EW197" s="74"/>
      <c r="EX197" s="74"/>
      <c r="EY197" s="74"/>
      <c r="EZ197" s="74"/>
      <c r="FA197" s="74"/>
      <c r="FB197" s="74"/>
      <c r="FC197" s="74"/>
      <c r="FD197" s="74"/>
      <c r="FE197" s="74"/>
      <c r="FF197" s="74"/>
      <c r="FG197" s="74"/>
      <c r="FH197" s="74"/>
      <c r="FI197" s="74"/>
      <c r="FJ197" s="74"/>
      <c r="FK197" s="74"/>
      <c r="FL197" s="74"/>
      <c r="FM197" s="74"/>
      <c r="FN197" s="74"/>
      <c r="FO197" s="74"/>
      <c r="FP197" s="74"/>
      <c r="FQ197" s="74"/>
      <c r="FR197" s="74"/>
      <c r="FS197" s="74"/>
      <c r="FT197" s="74"/>
      <c r="FU197" s="74"/>
      <c r="FV197" s="74"/>
      <c r="FW197" s="74"/>
      <c r="FX197" s="74"/>
      <c r="FY197" s="74"/>
      <c r="FZ197" s="74"/>
      <c r="GA197" s="74"/>
      <c r="GB197" s="74"/>
      <c r="GC197" s="74"/>
      <c r="GD197" s="74"/>
      <c r="GE197" s="74"/>
      <c r="GF197" s="74"/>
      <c r="GG197" s="74"/>
      <c r="GH197" s="74"/>
      <c r="GI197" s="74"/>
      <c r="GJ197" s="74"/>
      <c r="GK197" s="74"/>
      <c r="GL197" s="74"/>
      <c r="GM197" s="74"/>
      <c r="GN197" s="74"/>
      <c r="GO197" s="74"/>
      <c r="GP197" s="74"/>
      <c r="GQ197" s="74"/>
      <c r="GR197" s="74"/>
      <c r="GS197" s="74"/>
      <c r="GT197" s="74"/>
      <c r="GU197" s="74"/>
      <c r="GV197" s="74"/>
      <c r="GW197" s="74"/>
      <c r="GX197" s="74"/>
      <c r="GY197" s="74"/>
      <c r="GZ197" s="74"/>
      <c r="HA197" s="74"/>
      <c r="HB197" s="74"/>
      <c r="HC197" s="74"/>
    </row>
    <row r="198" spans="1:211" customFormat="1" ht="19.95" customHeight="1" x14ac:dyDescent="0.3">
      <c r="A198" s="36"/>
      <c r="B198" s="73"/>
      <c r="C198" s="218"/>
      <c r="D198" s="247" t="s">
        <v>1889</v>
      </c>
      <c r="E198" s="256" t="s">
        <v>154</v>
      </c>
      <c r="F198" s="257"/>
      <c r="G198" s="254"/>
      <c r="H198" s="254"/>
      <c r="I198" s="254"/>
      <c r="J198" s="254"/>
      <c r="K198" s="254"/>
      <c r="L198" s="254"/>
      <c r="M198" s="258"/>
      <c r="N198" s="254"/>
      <c r="O198" s="254"/>
      <c r="P198" s="254"/>
      <c r="Q198" s="254"/>
      <c r="R198" s="255"/>
      <c r="S198" s="36"/>
      <c r="T198" s="74"/>
      <c r="U198" s="74"/>
      <c r="V198" s="74"/>
      <c r="W198" s="74"/>
      <c r="X198" s="74"/>
      <c r="Y198" s="74"/>
      <c r="Z198" s="74"/>
      <c r="AA198" s="74"/>
      <c r="AB198" s="74"/>
      <c r="AC198" s="74"/>
      <c r="AD198" s="74"/>
      <c r="AE198" s="74"/>
      <c r="AF198" s="74"/>
      <c r="AG198" s="74"/>
      <c r="AH198" s="74"/>
      <c r="AI198" s="74"/>
      <c r="AJ198" s="74"/>
      <c r="AK198" s="74"/>
      <c r="AL198" s="74"/>
      <c r="AM198" s="74"/>
      <c r="AN198" s="74"/>
      <c r="AO198" s="74"/>
      <c r="AP198" s="74"/>
      <c r="AQ198" s="74"/>
      <c r="AR198" s="74"/>
      <c r="AS198" s="74"/>
      <c r="AT198" s="74"/>
      <c r="AU198" s="74"/>
      <c r="AV198" s="74"/>
      <c r="AW198" s="74"/>
      <c r="AX198" s="74"/>
      <c r="AY198" s="74"/>
      <c r="AZ198" s="74"/>
      <c r="BA198" s="74"/>
      <c r="BB198" s="74"/>
      <c r="BC198" s="74"/>
      <c r="BD198" s="74"/>
      <c r="BE198" s="74"/>
      <c r="BF198" s="74"/>
      <c r="BG198" s="74"/>
      <c r="BH198" s="74"/>
      <c r="BI198" s="74"/>
      <c r="BJ198" s="74"/>
      <c r="BK198" s="74"/>
      <c r="BL198" s="74"/>
      <c r="BM198" s="74"/>
      <c r="BN198" s="74"/>
      <c r="BO198" s="74"/>
      <c r="BP198" s="74"/>
      <c r="BQ198" s="74"/>
      <c r="BR198" s="74"/>
      <c r="BS198" s="74"/>
      <c r="BT198" s="74"/>
      <c r="BU198" s="74"/>
      <c r="BV198" s="74"/>
      <c r="BW198" s="74"/>
      <c r="BX198" s="74"/>
      <c r="BY198" s="74"/>
      <c r="BZ198" s="74"/>
      <c r="CA198" s="74"/>
      <c r="CB198" s="74"/>
      <c r="CC198" s="74"/>
      <c r="CD198" s="74"/>
      <c r="CE198" s="74"/>
      <c r="CF198" s="74"/>
      <c r="CG198" s="74"/>
      <c r="CH198" s="74"/>
      <c r="CI198" s="74"/>
      <c r="CJ198" s="74"/>
      <c r="CK198" s="74"/>
      <c r="CL198" s="74"/>
      <c r="CM198" s="74"/>
      <c r="CN198" s="74"/>
      <c r="CO198" s="74"/>
      <c r="CP198" s="74"/>
      <c r="CQ198" s="74"/>
      <c r="CR198" s="74"/>
      <c r="CS198" s="74"/>
      <c r="CT198" s="74"/>
      <c r="CU198" s="74"/>
      <c r="CV198" s="74"/>
      <c r="CW198" s="74"/>
      <c r="CX198" s="74"/>
      <c r="CY198" s="74"/>
      <c r="CZ198" s="74"/>
      <c r="DA198" s="74"/>
      <c r="DB198" s="74"/>
      <c r="DC198" s="74"/>
      <c r="DD198" s="74"/>
      <c r="DE198" s="74"/>
      <c r="DF198" s="74"/>
      <c r="DG198" s="74"/>
      <c r="DH198" s="74"/>
      <c r="DI198" s="74"/>
      <c r="DJ198" s="74"/>
      <c r="DK198" s="74"/>
      <c r="DL198" s="74"/>
      <c r="DM198" s="74"/>
      <c r="DN198" s="74"/>
      <c r="DO198" s="74"/>
      <c r="DP198" s="74"/>
      <c r="DQ198" s="74"/>
      <c r="DR198" s="74"/>
      <c r="DS198" s="74"/>
      <c r="DT198" s="74"/>
      <c r="DU198" s="74"/>
      <c r="DV198" s="74"/>
      <c r="DW198" s="74"/>
      <c r="DX198" s="74"/>
      <c r="DY198" s="74"/>
      <c r="DZ198" s="74"/>
      <c r="EA198" s="74"/>
      <c r="EB198" s="74"/>
      <c r="EC198" s="74"/>
      <c r="ED198" s="74"/>
      <c r="EE198" s="74"/>
      <c r="EF198" s="74"/>
      <c r="EG198" s="74"/>
      <c r="EH198" s="74"/>
      <c r="EI198" s="74"/>
      <c r="EJ198" s="74"/>
      <c r="EK198" s="74"/>
      <c r="EL198" s="74"/>
      <c r="EM198" s="74"/>
      <c r="EN198" s="74"/>
      <c r="EO198" s="74"/>
      <c r="EP198" s="74"/>
      <c r="EQ198" s="74"/>
      <c r="ER198" s="74"/>
      <c r="ES198" s="74"/>
      <c r="ET198" s="74"/>
      <c r="EU198" s="74"/>
      <c r="EV198" s="74"/>
      <c r="EW198" s="74"/>
    </row>
    <row r="199" spans="1:211" customFormat="1" ht="10.199999999999999" customHeight="1" x14ac:dyDescent="0.3">
      <c r="A199" s="36"/>
      <c r="B199" s="73"/>
      <c r="C199" s="218"/>
      <c r="D199" s="218"/>
      <c r="E199" s="218"/>
      <c r="F199" s="202"/>
      <c r="G199" s="218"/>
      <c r="H199" s="74"/>
      <c r="I199" s="74"/>
      <c r="J199" s="74"/>
      <c r="K199" s="74"/>
      <c r="L199" s="74"/>
      <c r="M199" s="222"/>
      <c r="N199" s="74"/>
      <c r="O199" s="74"/>
      <c r="P199" s="74"/>
      <c r="Q199" s="74"/>
      <c r="R199" s="75"/>
      <c r="S199" s="36"/>
      <c r="T199" s="74"/>
      <c r="U199" s="74"/>
      <c r="V199" s="74"/>
      <c r="W199" s="74"/>
      <c r="X199" s="74"/>
      <c r="Y199" s="74"/>
      <c r="Z199" s="74"/>
      <c r="AA199" s="74"/>
      <c r="AB199" s="74"/>
      <c r="AC199" s="74"/>
      <c r="AD199" s="74"/>
      <c r="AE199" s="74"/>
      <c r="AF199" s="74"/>
      <c r="AG199" s="74"/>
      <c r="AH199" s="74"/>
      <c r="AI199" s="74"/>
      <c r="AJ199" s="74"/>
      <c r="AK199" s="74"/>
      <c r="AL199" s="74"/>
      <c r="AM199" s="74"/>
      <c r="AN199" s="74"/>
      <c r="AO199" s="74"/>
      <c r="AP199" s="74"/>
      <c r="AQ199" s="74"/>
      <c r="AR199" s="74"/>
      <c r="AS199" s="74"/>
      <c r="AT199" s="74"/>
      <c r="AU199" s="74"/>
      <c r="AV199" s="74"/>
      <c r="AW199" s="74"/>
      <c r="AX199" s="74"/>
      <c r="AY199" s="74"/>
      <c r="AZ199" s="74"/>
      <c r="BA199" s="74"/>
      <c r="BB199" s="74"/>
      <c r="BC199" s="74"/>
      <c r="BD199" s="74"/>
      <c r="BE199" s="74"/>
      <c r="BF199" s="74"/>
      <c r="BG199" s="74"/>
      <c r="BH199" s="74"/>
      <c r="BI199" s="74"/>
      <c r="BJ199" s="74"/>
      <c r="BK199" s="74"/>
      <c r="BL199" s="74"/>
      <c r="BM199" s="74"/>
      <c r="BN199" s="74"/>
      <c r="BO199" s="74"/>
      <c r="BP199" s="74"/>
      <c r="BQ199" s="74"/>
      <c r="BR199" s="74"/>
      <c r="BS199" s="74"/>
      <c r="BT199" s="74"/>
      <c r="BU199" s="74"/>
      <c r="BV199" s="74"/>
      <c r="BW199" s="74"/>
      <c r="BX199" s="74"/>
      <c r="BY199" s="74"/>
      <c r="BZ199" s="74"/>
      <c r="CA199" s="74"/>
      <c r="CB199" s="74"/>
      <c r="CC199" s="74"/>
      <c r="CD199" s="74"/>
      <c r="CE199" s="74"/>
      <c r="CF199" s="74"/>
      <c r="CG199" s="74"/>
      <c r="CH199" s="74"/>
      <c r="CI199" s="74"/>
      <c r="CJ199" s="74"/>
      <c r="CK199" s="74"/>
      <c r="CL199" s="74"/>
      <c r="CM199" s="74"/>
      <c r="CN199" s="74"/>
      <c r="CO199" s="74"/>
      <c r="CP199" s="74"/>
      <c r="CQ199" s="74"/>
      <c r="CR199" s="74"/>
      <c r="CS199" s="74"/>
      <c r="CT199" s="74"/>
      <c r="CU199" s="74"/>
      <c r="CV199" s="74"/>
      <c r="CW199" s="74"/>
      <c r="CX199" s="74"/>
      <c r="CY199" s="74"/>
      <c r="CZ199" s="74"/>
      <c r="DA199" s="74"/>
      <c r="DB199" s="74"/>
      <c r="DC199" s="74"/>
      <c r="DD199" s="74"/>
      <c r="DE199" s="74"/>
      <c r="DF199" s="74"/>
      <c r="DG199" s="74"/>
      <c r="DH199" s="74"/>
      <c r="DI199" s="74"/>
      <c r="DJ199" s="74"/>
      <c r="DK199" s="74"/>
      <c r="DL199" s="74"/>
      <c r="DM199" s="74"/>
      <c r="DN199" s="74"/>
      <c r="DO199" s="74"/>
      <c r="DP199" s="74"/>
      <c r="DQ199" s="74"/>
      <c r="DR199" s="74"/>
      <c r="DS199" s="74"/>
      <c r="DT199" s="74"/>
      <c r="DU199" s="74"/>
      <c r="DV199" s="74"/>
      <c r="DW199" s="74"/>
      <c r="DX199" s="74"/>
      <c r="DY199" s="74"/>
      <c r="DZ199" s="74"/>
      <c r="EA199" s="74"/>
      <c r="EB199" s="74"/>
      <c r="EC199" s="74"/>
      <c r="ED199" s="74"/>
      <c r="EE199" s="74"/>
      <c r="EF199" s="74"/>
      <c r="EG199" s="74"/>
      <c r="EH199" s="74"/>
      <c r="EI199" s="74"/>
      <c r="EJ199" s="74"/>
      <c r="EK199" s="74"/>
      <c r="EL199" s="74"/>
      <c r="EM199" s="74"/>
      <c r="EN199" s="74"/>
      <c r="EO199" s="74"/>
      <c r="EP199" s="74"/>
      <c r="EQ199" s="74"/>
      <c r="ER199" s="74"/>
      <c r="ES199" s="74"/>
      <c r="ET199" s="74"/>
      <c r="EU199" s="74"/>
      <c r="EV199" s="74"/>
      <c r="EW199" s="74"/>
    </row>
    <row r="200" spans="1:211" customFormat="1" ht="19.95" customHeight="1" x14ac:dyDescent="0.3">
      <c r="A200" s="36"/>
      <c r="B200" s="73"/>
      <c r="C200" s="219"/>
      <c r="D200" s="218"/>
      <c r="E200" s="822" t="s">
        <v>1890</v>
      </c>
      <c r="F200" s="822"/>
      <c r="G200" s="822"/>
      <c r="H200" s="822"/>
      <c r="I200" s="822"/>
      <c r="J200" s="822"/>
      <c r="K200" s="822"/>
      <c r="L200" s="822"/>
      <c r="M200" s="822"/>
      <c r="N200" s="822"/>
      <c r="O200" s="822"/>
      <c r="P200" s="822"/>
      <c r="Q200" s="822"/>
      <c r="R200" s="75"/>
      <c r="S200" s="36"/>
      <c r="T200" s="74"/>
      <c r="U200" s="74"/>
      <c r="V200" s="74"/>
      <c r="W200" s="74"/>
      <c r="X200" s="74"/>
      <c r="Y200" s="74"/>
      <c r="Z200" s="74"/>
      <c r="AA200" s="74"/>
      <c r="AB200" s="74"/>
      <c r="AC200" s="74"/>
      <c r="AD200" s="74"/>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74"/>
      <c r="BD200" s="74"/>
      <c r="BE200" s="74"/>
      <c r="BF200" s="74"/>
      <c r="BG200" s="74"/>
      <c r="BH200" s="74"/>
      <c r="BI200" s="74"/>
      <c r="BJ200" s="74"/>
      <c r="BK200" s="74"/>
      <c r="BL200" s="74"/>
      <c r="BM200" s="74"/>
      <c r="BN200" s="74"/>
      <c r="BO200" s="74"/>
      <c r="BP200" s="74"/>
      <c r="BQ200" s="74"/>
      <c r="BR200" s="74"/>
      <c r="BS200" s="74"/>
      <c r="BT200" s="74"/>
      <c r="BU200" s="74"/>
      <c r="BV200" s="74"/>
      <c r="BW200" s="74"/>
      <c r="BX200" s="74"/>
      <c r="BY200" s="74"/>
      <c r="BZ200" s="74"/>
      <c r="CA200" s="74"/>
      <c r="CB200" s="74"/>
      <c r="CC200" s="74"/>
      <c r="CD200" s="74"/>
      <c r="CE200" s="74"/>
      <c r="CF200" s="74"/>
      <c r="CG200" s="74"/>
      <c r="CH200" s="74"/>
      <c r="CI200" s="74"/>
      <c r="CJ200" s="74"/>
      <c r="CK200" s="74"/>
      <c r="CL200" s="74"/>
      <c r="CM200" s="74"/>
      <c r="CN200" s="74"/>
      <c r="CO200" s="74"/>
      <c r="CP200" s="74"/>
      <c r="CQ200" s="74"/>
      <c r="CR200" s="74"/>
      <c r="CS200" s="74"/>
      <c r="CT200" s="74"/>
      <c r="CU200" s="74"/>
      <c r="CV200" s="74"/>
      <c r="CW200" s="74"/>
      <c r="CX200" s="74"/>
      <c r="CY200" s="74"/>
      <c r="CZ200" s="74"/>
      <c r="DA200" s="74"/>
      <c r="DB200" s="74"/>
      <c r="DC200" s="74"/>
      <c r="DD200" s="74"/>
      <c r="DE200" s="74"/>
      <c r="DF200" s="74"/>
      <c r="DG200" s="74"/>
      <c r="DH200" s="74"/>
      <c r="DI200" s="74"/>
      <c r="DJ200" s="74"/>
      <c r="DK200" s="74"/>
      <c r="DL200" s="74"/>
      <c r="DM200" s="74"/>
      <c r="DN200" s="74"/>
      <c r="DO200" s="74"/>
      <c r="DP200" s="74"/>
      <c r="DQ200" s="74"/>
      <c r="DR200" s="74"/>
      <c r="DS200" s="74"/>
      <c r="DT200" s="74"/>
      <c r="DU200" s="74"/>
      <c r="DV200" s="74"/>
      <c r="DW200" s="74"/>
      <c r="DX200" s="74"/>
      <c r="DY200" s="74"/>
      <c r="DZ200" s="74"/>
      <c r="EA200" s="74"/>
      <c r="EB200" s="74"/>
      <c r="EC200" s="74"/>
      <c r="ED200" s="74"/>
      <c r="EE200" s="74"/>
      <c r="EF200" s="74"/>
      <c r="EG200" s="74"/>
      <c r="EH200" s="74"/>
      <c r="EI200" s="74"/>
      <c r="EJ200" s="74"/>
      <c r="EK200" s="74"/>
      <c r="EL200" s="74"/>
      <c r="EM200" s="74"/>
      <c r="EN200" s="74"/>
      <c r="EO200" s="74"/>
      <c r="EP200" s="74"/>
      <c r="EQ200" s="74"/>
      <c r="ER200" s="74"/>
      <c r="ES200" s="74"/>
      <c r="ET200" s="74"/>
      <c r="EU200" s="74"/>
      <c r="EV200" s="74"/>
      <c r="EW200" s="74"/>
    </row>
    <row r="201" spans="1:211" customFormat="1" ht="19.95" customHeight="1" x14ac:dyDescent="0.3">
      <c r="A201" s="36"/>
      <c r="B201" s="73"/>
      <c r="C201" s="219"/>
      <c r="D201" s="218"/>
      <c r="E201" s="240" t="s">
        <v>1891</v>
      </c>
      <c r="F201" s="202"/>
      <c r="G201" s="218"/>
      <c r="H201" s="74"/>
      <c r="I201" s="74"/>
      <c r="J201" s="74"/>
      <c r="K201" s="74"/>
      <c r="L201" s="74"/>
      <c r="M201" s="222"/>
      <c r="N201" s="74"/>
      <c r="O201" s="74"/>
      <c r="P201" s="74"/>
      <c r="Q201" s="74"/>
      <c r="R201" s="75"/>
      <c r="S201" s="36"/>
      <c r="T201" s="74"/>
      <c r="U201" s="74"/>
      <c r="V201" s="74"/>
      <c r="W201" s="74"/>
      <c r="X201" s="74"/>
      <c r="Y201" s="74"/>
      <c r="Z201" s="74"/>
      <c r="AA201" s="74"/>
      <c r="AB201" s="74"/>
      <c r="AC201" s="74"/>
      <c r="AD201" s="74"/>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74"/>
      <c r="BD201" s="74"/>
      <c r="BE201" s="74"/>
      <c r="BF201" s="74"/>
      <c r="BG201" s="74"/>
      <c r="BH201" s="74"/>
      <c r="BI201" s="74"/>
      <c r="BJ201" s="74"/>
      <c r="BK201" s="74"/>
      <c r="BL201" s="74"/>
      <c r="BM201" s="74"/>
      <c r="BN201" s="74"/>
      <c r="BO201" s="74"/>
      <c r="BP201" s="74"/>
      <c r="BQ201" s="74"/>
      <c r="BR201" s="74"/>
      <c r="BS201" s="74"/>
      <c r="BT201" s="74"/>
      <c r="BU201" s="74"/>
      <c r="BV201" s="74"/>
      <c r="BW201" s="74"/>
      <c r="BX201" s="74"/>
      <c r="BY201" s="74"/>
      <c r="BZ201" s="74"/>
      <c r="CA201" s="74"/>
      <c r="CB201" s="74"/>
      <c r="CC201" s="74"/>
      <c r="CD201" s="74"/>
      <c r="CE201" s="74"/>
      <c r="CF201" s="74"/>
      <c r="CG201" s="74"/>
      <c r="CH201" s="74"/>
      <c r="CI201" s="74"/>
      <c r="CJ201" s="74"/>
      <c r="CK201" s="74"/>
      <c r="CL201" s="74"/>
      <c r="CM201" s="74"/>
      <c r="CN201" s="74"/>
      <c r="CO201" s="74"/>
      <c r="CP201" s="74"/>
      <c r="CQ201" s="74"/>
      <c r="CR201" s="74"/>
      <c r="CS201" s="74"/>
      <c r="CT201" s="74"/>
      <c r="CU201" s="74"/>
      <c r="CV201" s="74"/>
      <c r="CW201" s="74"/>
      <c r="CX201" s="74"/>
      <c r="CY201" s="74"/>
      <c r="CZ201" s="74"/>
      <c r="DA201" s="74"/>
      <c r="DB201" s="74"/>
      <c r="DC201" s="74"/>
      <c r="DD201" s="74"/>
      <c r="DE201" s="74"/>
      <c r="DF201" s="74"/>
      <c r="DG201" s="74"/>
      <c r="DH201" s="74"/>
      <c r="DI201" s="74"/>
      <c r="DJ201" s="74"/>
      <c r="DK201" s="74"/>
      <c r="DL201" s="74"/>
      <c r="DM201" s="74"/>
      <c r="DN201" s="74"/>
      <c r="DO201" s="74"/>
      <c r="DP201" s="74"/>
      <c r="DQ201" s="74"/>
      <c r="DR201" s="74"/>
      <c r="DS201" s="74"/>
      <c r="DT201" s="74"/>
      <c r="DU201" s="74"/>
      <c r="DV201" s="74"/>
      <c r="DW201" s="74"/>
      <c r="DX201" s="74"/>
      <c r="DY201" s="74"/>
      <c r="DZ201" s="74"/>
      <c r="EA201" s="74"/>
      <c r="EB201" s="74"/>
      <c r="EC201" s="74"/>
      <c r="ED201" s="74"/>
      <c r="EE201" s="74"/>
      <c r="EF201" s="74"/>
      <c r="EG201" s="74"/>
      <c r="EH201" s="74"/>
      <c r="EI201" s="74"/>
      <c r="EJ201" s="74"/>
      <c r="EK201" s="74"/>
      <c r="EL201" s="74"/>
      <c r="EM201" s="74"/>
      <c r="EN201" s="74"/>
      <c r="EO201" s="74"/>
      <c r="EP201" s="74"/>
      <c r="EQ201" s="74"/>
      <c r="ER201" s="74"/>
      <c r="ES201" s="74"/>
      <c r="ET201" s="74"/>
      <c r="EU201" s="74"/>
      <c r="EV201" s="74"/>
      <c r="EW201" s="74"/>
    </row>
    <row r="202" spans="1:211" customFormat="1" ht="19.95" customHeight="1" x14ac:dyDescent="0.3">
      <c r="A202" s="36"/>
      <c r="B202" s="73"/>
      <c r="C202" s="219"/>
      <c r="D202" s="218"/>
      <c r="E202" s="240" t="s">
        <v>1892</v>
      </c>
      <c r="F202" s="202"/>
      <c r="G202" s="218"/>
      <c r="H202" s="74"/>
      <c r="I202" s="74"/>
      <c r="J202" s="74"/>
      <c r="K202" s="74"/>
      <c r="L202" s="381"/>
      <c r="M202" s="381"/>
      <c r="N202" s="381"/>
      <c r="O202" s="381"/>
      <c r="P202" s="381"/>
      <c r="Q202" s="381"/>
      <c r="R202" s="75"/>
      <c r="S202" s="36"/>
      <c r="T202" s="74"/>
      <c r="U202" s="74"/>
      <c r="V202" s="74"/>
      <c r="W202" s="74"/>
      <c r="X202" s="74"/>
      <c r="Y202" s="74"/>
      <c r="Z202" s="74"/>
      <c r="AA202" s="74"/>
      <c r="AB202" s="74"/>
      <c r="AC202" s="74"/>
      <c r="AD202" s="74"/>
      <c r="AE202" s="74"/>
      <c r="AF202" s="74"/>
      <c r="AG202" s="74"/>
      <c r="AH202" s="74"/>
      <c r="AI202" s="74"/>
      <c r="AJ202" s="74"/>
      <c r="AK202" s="74"/>
      <c r="AL202" s="74"/>
      <c r="AM202" s="74"/>
      <c r="AN202" s="74"/>
      <c r="AO202" s="74"/>
      <c r="AP202" s="74"/>
      <c r="AQ202" s="74"/>
      <c r="AR202" s="74"/>
      <c r="AS202" s="74"/>
      <c r="AT202" s="74"/>
      <c r="AU202" s="74"/>
      <c r="AV202" s="74"/>
      <c r="AW202" s="74"/>
      <c r="AX202" s="74"/>
      <c r="AY202" s="74"/>
      <c r="AZ202" s="74"/>
      <c r="BA202" s="74"/>
      <c r="BB202" s="74"/>
      <c r="BC202" s="74"/>
      <c r="BD202" s="74"/>
      <c r="BE202" s="74"/>
      <c r="BF202" s="74"/>
      <c r="BG202" s="74"/>
      <c r="BH202" s="74"/>
      <c r="BI202" s="74"/>
      <c r="BJ202" s="74"/>
      <c r="BK202" s="74"/>
      <c r="BL202" s="74"/>
      <c r="BM202" s="74"/>
      <c r="BN202" s="74"/>
      <c r="BO202" s="74"/>
      <c r="BP202" s="74"/>
      <c r="BQ202" s="74"/>
      <c r="BR202" s="74"/>
      <c r="BS202" s="74"/>
      <c r="BT202" s="74"/>
      <c r="BU202" s="74"/>
      <c r="BV202" s="74"/>
      <c r="BW202" s="74"/>
      <c r="BX202" s="74"/>
      <c r="BY202" s="74"/>
      <c r="BZ202" s="74"/>
      <c r="CA202" s="74"/>
      <c r="CB202" s="74"/>
      <c r="CC202" s="74"/>
      <c r="CD202" s="74"/>
      <c r="CE202" s="74"/>
      <c r="CF202" s="74"/>
      <c r="CG202" s="74"/>
      <c r="CH202" s="74"/>
      <c r="CI202" s="74"/>
      <c r="CJ202" s="74"/>
      <c r="CK202" s="74"/>
      <c r="CL202" s="74"/>
      <c r="CM202" s="74"/>
      <c r="CN202" s="74"/>
      <c r="CO202" s="74"/>
      <c r="CP202" s="74"/>
      <c r="CQ202" s="74"/>
      <c r="CR202" s="74"/>
      <c r="CS202" s="74"/>
      <c r="CT202" s="74"/>
      <c r="CU202" s="74"/>
      <c r="CV202" s="74"/>
      <c r="CW202" s="74"/>
      <c r="CX202" s="74"/>
      <c r="CY202" s="74"/>
      <c r="CZ202" s="74"/>
      <c r="DA202" s="74"/>
      <c r="DB202" s="74"/>
      <c r="DC202" s="74"/>
      <c r="DD202" s="74"/>
      <c r="DE202" s="74"/>
      <c r="DF202" s="74"/>
      <c r="DG202" s="74"/>
      <c r="DH202" s="74"/>
      <c r="DI202" s="74"/>
      <c r="DJ202" s="74"/>
      <c r="DK202" s="74"/>
      <c r="DL202" s="74"/>
      <c r="DM202" s="74"/>
      <c r="DN202" s="74"/>
      <c r="DO202" s="74"/>
      <c r="DP202" s="74"/>
      <c r="DQ202" s="74"/>
      <c r="DR202" s="74"/>
      <c r="DS202" s="74"/>
      <c r="DT202" s="74"/>
      <c r="DU202" s="74"/>
      <c r="DV202" s="74"/>
      <c r="DW202" s="74"/>
      <c r="DX202" s="74"/>
      <c r="DY202" s="74"/>
      <c r="DZ202" s="74"/>
      <c r="EA202" s="74"/>
      <c r="EB202" s="74"/>
      <c r="EC202" s="74"/>
      <c r="ED202" s="74"/>
      <c r="EE202" s="74"/>
      <c r="EF202" s="74"/>
      <c r="EG202" s="74"/>
      <c r="EH202" s="74"/>
      <c r="EI202" s="74"/>
      <c r="EJ202" s="74"/>
      <c r="EK202" s="74"/>
      <c r="EL202" s="74"/>
      <c r="EM202" s="74"/>
      <c r="EN202" s="74"/>
      <c r="EO202" s="74"/>
      <c r="EP202" s="74"/>
      <c r="EQ202" s="74"/>
      <c r="ER202" s="74"/>
      <c r="ES202" s="74"/>
      <c r="ET202" s="74"/>
      <c r="EU202" s="74"/>
      <c r="EV202" s="74"/>
      <c r="EW202" s="74"/>
    </row>
    <row r="203" spans="1:211" customFormat="1" ht="19.95" customHeight="1" x14ac:dyDescent="0.3">
      <c r="A203" s="36"/>
      <c r="B203" s="73"/>
      <c r="C203" s="219"/>
      <c r="D203" s="218"/>
      <c r="E203" s="923" t="s">
        <v>1893</v>
      </c>
      <c r="F203" s="923"/>
      <c r="G203" s="923"/>
      <c r="H203" s="923"/>
      <c r="I203" s="923"/>
      <c r="J203" s="923"/>
      <c r="K203" s="923"/>
      <c r="L203" s="923"/>
      <c r="M203" s="923"/>
      <c r="N203" s="923"/>
      <c r="O203" s="923"/>
      <c r="P203" s="923"/>
      <c r="Q203" s="923"/>
      <c r="R203" s="75"/>
      <c r="S203" s="36"/>
      <c r="T203" s="74"/>
      <c r="U203" s="74"/>
      <c r="V203" s="74"/>
      <c r="W203" s="74"/>
      <c r="X203" s="74"/>
      <c r="Y203" s="74"/>
      <c r="Z203" s="74"/>
      <c r="AA203" s="74"/>
      <c r="AB203" s="74"/>
      <c r="AC203" s="74"/>
      <c r="AD203" s="74"/>
      <c r="AE203" s="74"/>
      <c r="AF203" s="74"/>
      <c r="AG203" s="74"/>
      <c r="AH203" s="74"/>
      <c r="AI203" s="74"/>
      <c r="AJ203" s="74"/>
      <c r="AK203" s="74"/>
      <c r="AL203" s="74"/>
      <c r="AM203" s="74"/>
      <c r="AN203" s="74"/>
      <c r="AO203" s="74"/>
      <c r="AP203" s="74"/>
      <c r="AQ203" s="74"/>
      <c r="AR203" s="74"/>
      <c r="AS203" s="74"/>
      <c r="AT203" s="74"/>
      <c r="AU203" s="74"/>
      <c r="AV203" s="74"/>
      <c r="AW203" s="74"/>
      <c r="AX203" s="74"/>
      <c r="AY203" s="74"/>
      <c r="AZ203" s="74"/>
      <c r="BA203" s="74"/>
      <c r="BB203" s="74"/>
      <c r="BC203" s="74"/>
      <c r="BD203" s="74"/>
      <c r="BE203" s="74"/>
      <c r="BF203" s="74"/>
      <c r="BG203" s="74"/>
      <c r="BH203" s="74"/>
      <c r="BI203" s="74"/>
      <c r="BJ203" s="74"/>
      <c r="BK203" s="74"/>
      <c r="BL203" s="74"/>
      <c r="BM203" s="74"/>
      <c r="BN203" s="74"/>
      <c r="BO203" s="74"/>
      <c r="BP203" s="74"/>
      <c r="BQ203" s="74"/>
      <c r="BR203" s="74"/>
      <c r="BS203" s="74"/>
      <c r="BT203" s="74"/>
      <c r="BU203" s="74"/>
      <c r="BV203" s="74"/>
      <c r="BW203" s="74"/>
      <c r="BX203" s="74"/>
      <c r="BY203" s="74"/>
      <c r="BZ203" s="74"/>
      <c r="CA203" s="74"/>
      <c r="CB203" s="74"/>
      <c r="CC203" s="74"/>
      <c r="CD203" s="74"/>
      <c r="CE203" s="74"/>
      <c r="CF203" s="74"/>
      <c r="CG203" s="74"/>
      <c r="CH203" s="74"/>
      <c r="CI203" s="74"/>
      <c r="CJ203" s="74"/>
      <c r="CK203" s="74"/>
      <c r="CL203" s="74"/>
      <c r="CM203" s="74"/>
      <c r="CN203" s="74"/>
      <c r="CO203" s="74"/>
      <c r="CP203" s="74"/>
      <c r="CQ203" s="74"/>
      <c r="CR203" s="74"/>
      <c r="CS203" s="74"/>
      <c r="CT203" s="74"/>
      <c r="CU203" s="74"/>
      <c r="CV203" s="74"/>
      <c r="CW203" s="74"/>
      <c r="CX203" s="74"/>
      <c r="CY203" s="74"/>
      <c r="CZ203" s="74"/>
      <c r="DA203" s="74"/>
      <c r="DB203" s="74"/>
      <c r="DC203" s="74"/>
      <c r="DD203" s="74"/>
      <c r="DE203" s="74"/>
      <c r="DF203" s="74"/>
      <c r="DG203" s="74"/>
      <c r="DH203" s="74"/>
      <c r="DI203" s="74"/>
      <c r="DJ203" s="74"/>
      <c r="DK203" s="74"/>
      <c r="DL203" s="74"/>
      <c r="DM203" s="74"/>
      <c r="DN203" s="74"/>
      <c r="DO203" s="74"/>
      <c r="DP203" s="74"/>
      <c r="DQ203" s="74"/>
      <c r="DR203" s="74"/>
      <c r="DS203" s="74"/>
      <c r="DT203" s="74"/>
      <c r="DU203" s="74"/>
      <c r="DV203" s="74"/>
      <c r="DW203" s="74"/>
      <c r="DX203" s="74"/>
      <c r="DY203" s="74"/>
      <c r="DZ203" s="74"/>
      <c r="EA203" s="74"/>
      <c r="EB203" s="74"/>
      <c r="EC203" s="74"/>
      <c r="ED203" s="74"/>
      <c r="EE203" s="74"/>
      <c r="EF203" s="74"/>
      <c r="EG203" s="74"/>
      <c r="EH203" s="74"/>
      <c r="EI203" s="74"/>
      <c r="EJ203" s="74"/>
      <c r="EK203" s="74"/>
      <c r="EL203" s="74"/>
      <c r="EM203" s="74"/>
      <c r="EN203" s="74"/>
      <c r="EO203" s="74"/>
      <c r="EP203" s="74"/>
      <c r="EQ203" s="74"/>
      <c r="ER203" s="74"/>
      <c r="ES203" s="74"/>
      <c r="ET203" s="74"/>
      <c r="EU203" s="74"/>
      <c r="EV203" s="74"/>
      <c r="EW203" s="74"/>
    </row>
    <row r="204" spans="1:211" customFormat="1" ht="19.95" customHeight="1" x14ac:dyDescent="0.3">
      <c r="A204" s="36"/>
      <c r="B204" s="73"/>
      <c r="C204" s="219"/>
      <c r="D204" s="218"/>
      <c r="E204" s="822" t="s">
        <v>1894</v>
      </c>
      <c r="F204" s="822"/>
      <c r="G204" s="822"/>
      <c r="H204" s="822"/>
      <c r="I204" s="822"/>
      <c r="J204" s="822"/>
      <c r="K204" s="822"/>
      <c r="L204" s="249"/>
      <c r="M204" s="249"/>
      <c r="N204" s="249"/>
      <c r="O204" s="249"/>
      <c r="P204" s="249"/>
      <c r="Q204" s="249"/>
      <c r="R204" s="75"/>
      <c r="S204" s="36"/>
      <c r="T204" s="74"/>
      <c r="U204" s="74"/>
      <c r="V204" s="74"/>
      <c r="W204" s="74"/>
      <c r="X204" s="74"/>
      <c r="Y204" s="74"/>
      <c r="Z204" s="74"/>
      <c r="AA204" s="74"/>
      <c r="AB204" s="7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74"/>
      <c r="BP204" s="74"/>
      <c r="BQ204" s="74"/>
      <c r="BR204" s="74"/>
      <c r="BS204" s="74"/>
      <c r="BT204" s="74"/>
      <c r="BU204" s="74"/>
      <c r="BV204" s="74"/>
      <c r="BW204" s="74"/>
      <c r="BX204" s="74"/>
      <c r="BY204" s="74"/>
      <c r="BZ204" s="74"/>
      <c r="CA204" s="74"/>
      <c r="CB204" s="74"/>
      <c r="CC204" s="74"/>
      <c r="CD204" s="74"/>
      <c r="CE204" s="74"/>
      <c r="CF204" s="74"/>
      <c r="CG204" s="74"/>
      <c r="CH204" s="74"/>
      <c r="CI204" s="74"/>
      <c r="CJ204" s="74"/>
      <c r="CK204" s="74"/>
      <c r="CL204" s="74"/>
      <c r="CM204" s="74"/>
      <c r="CN204" s="74"/>
      <c r="CO204" s="74"/>
      <c r="CP204" s="74"/>
      <c r="CQ204" s="74"/>
      <c r="CR204" s="74"/>
      <c r="CS204" s="74"/>
      <c r="CT204" s="74"/>
      <c r="CU204" s="74"/>
      <c r="CV204" s="74"/>
      <c r="CW204" s="74"/>
      <c r="CX204" s="74"/>
      <c r="CY204" s="74"/>
      <c r="CZ204" s="74"/>
      <c r="DA204" s="74"/>
      <c r="DB204" s="74"/>
      <c r="DC204" s="74"/>
      <c r="DD204" s="74"/>
      <c r="DE204" s="74"/>
      <c r="DF204" s="74"/>
      <c r="DG204" s="74"/>
      <c r="DH204" s="74"/>
      <c r="DI204" s="74"/>
      <c r="DJ204" s="74"/>
      <c r="DK204" s="74"/>
      <c r="DL204" s="74"/>
      <c r="DM204" s="74"/>
      <c r="DN204" s="74"/>
      <c r="DO204" s="74"/>
      <c r="DP204" s="74"/>
      <c r="DQ204" s="74"/>
      <c r="DR204" s="74"/>
      <c r="DS204" s="74"/>
      <c r="DT204" s="74"/>
      <c r="DU204" s="74"/>
      <c r="DV204" s="74"/>
      <c r="DW204" s="74"/>
      <c r="DX204" s="74"/>
      <c r="DY204" s="74"/>
      <c r="DZ204" s="74"/>
      <c r="EA204" s="74"/>
      <c r="EB204" s="74"/>
      <c r="EC204" s="74"/>
      <c r="ED204" s="74"/>
      <c r="EE204" s="74"/>
      <c r="EF204" s="74"/>
      <c r="EG204" s="74"/>
      <c r="EH204" s="74"/>
      <c r="EI204" s="74"/>
      <c r="EJ204" s="74"/>
      <c r="EK204" s="74"/>
      <c r="EL204" s="74"/>
      <c r="EM204" s="74"/>
      <c r="EN204" s="74"/>
      <c r="EO204" s="74"/>
      <c r="EP204" s="74"/>
      <c r="EQ204" s="74"/>
      <c r="ER204" s="74"/>
      <c r="ES204" s="74"/>
      <c r="ET204" s="74"/>
      <c r="EU204" s="74"/>
      <c r="EV204" s="74"/>
      <c r="EW204" s="74"/>
    </row>
    <row r="205" spans="1:211" customFormat="1" ht="19.95" customHeight="1" x14ac:dyDescent="0.3">
      <c r="A205" s="36"/>
      <c r="B205" s="73"/>
      <c r="C205" s="219"/>
      <c r="D205" s="218"/>
      <c r="E205" s="241" t="s">
        <v>1895</v>
      </c>
      <c r="F205" s="249"/>
      <c r="G205" s="249"/>
      <c r="H205" s="249"/>
      <c r="I205" s="249"/>
      <c r="J205" s="249"/>
      <c r="K205" s="249"/>
      <c r="L205" s="74"/>
      <c r="M205" s="222"/>
      <c r="N205" s="74"/>
      <c r="O205" s="74"/>
      <c r="P205" s="74"/>
      <c r="Q205" s="74"/>
      <c r="R205" s="75"/>
      <c r="S205" s="36"/>
      <c r="T205" s="74"/>
      <c r="U205" s="74"/>
      <c r="V205" s="74"/>
      <c r="W205" s="74"/>
      <c r="X205" s="74"/>
      <c r="Y205" s="74"/>
      <c r="Z205" s="74"/>
      <c r="AA205" s="74"/>
      <c r="AB205" s="74"/>
      <c r="AC205" s="74"/>
      <c r="AD205" s="74"/>
      <c r="AE205" s="74"/>
      <c r="AF205" s="74"/>
      <c r="AG205" s="74"/>
      <c r="AH205" s="74"/>
      <c r="AI205" s="74"/>
      <c r="AJ205" s="74"/>
      <c r="AK205" s="74"/>
      <c r="AL205" s="74"/>
      <c r="AM205" s="74"/>
      <c r="AN205" s="74"/>
      <c r="AO205" s="74"/>
      <c r="AP205" s="74"/>
      <c r="AQ205" s="74"/>
      <c r="AR205" s="74"/>
      <c r="AS205" s="74"/>
      <c r="AT205" s="74"/>
      <c r="AU205" s="74"/>
      <c r="AV205" s="74"/>
      <c r="AW205" s="74"/>
      <c r="AX205" s="74"/>
      <c r="AY205" s="74"/>
      <c r="AZ205" s="74"/>
      <c r="BA205" s="74"/>
      <c r="BB205" s="74"/>
      <c r="BC205" s="74"/>
      <c r="BD205" s="74"/>
      <c r="BE205" s="74"/>
      <c r="BF205" s="74"/>
      <c r="BG205" s="74"/>
      <c r="BH205" s="74"/>
      <c r="BI205" s="74"/>
      <c r="BJ205" s="74"/>
      <c r="BK205" s="74"/>
      <c r="BL205" s="74"/>
      <c r="BM205" s="74"/>
      <c r="BN205" s="74"/>
      <c r="BO205" s="74"/>
      <c r="BP205" s="74"/>
      <c r="BQ205" s="74"/>
      <c r="BR205" s="74"/>
      <c r="BS205" s="74"/>
      <c r="BT205" s="74"/>
      <c r="BU205" s="74"/>
      <c r="BV205" s="74"/>
      <c r="BW205" s="74"/>
      <c r="BX205" s="74"/>
      <c r="BY205" s="74"/>
      <c r="BZ205" s="74"/>
      <c r="CA205" s="74"/>
      <c r="CB205" s="74"/>
      <c r="CC205" s="74"/>
      <c r="CD205" s="74"/>
      <c r="CE205" s="74"/>
      <c r="CF205" s="74"/>
      <c r="CG205" s="74"/>
      <c r="CH205" s="74"/>
      <c r="CI205" s="74"/>
      <c r="CJ205" s="74"/>
      <c r="CK205" s="74"/>
      <c r="CL205" s="74"/>
      <c r="CM205" s="74"/>
      <c r="CN205" s="74"/>
      <c r="CO205" s="74"/>
      <c r="CP205" s="74"/>
      <c r="CQ205" s="74"/>
      <c r="CR205" s="74"/>
      <c r="CS205" s="74"/>
      <c r="CT205" s="74"/>
      <c r="CU205" s="74"/>
      <c r="CV205" s="74"/>
      <c r="CW205" s="74"/>
      <c r="CX205" s="74"/>
      <c r="CY205" s="74"/>
      <c r="CZ205" s="74"/>
      <c r="DA205" s="74"/>
      <c r="DB205" s="74"/>
      <c r="DC205" s="74"/>
      <c r="DD205" s="74"/>
      <c r="DE205" s="74"/>
      <c r="DF205" s="74"/>
      <c r="DG205" s="74"/>
      <c r="DH205" s="74"/>
      <c r="DI205" s="74"/>
      <c r="DJ205" s="74"/>
      <c r="DK205" s="74"/>
      <c r="DL205" s="74"/>
      <c r="DM205" s="74"/>
      <c r="DN205" s="74"/>
      <c r="DO205" s="74"/>
      <c r="DP205" s="74"/>
      <c r="DQ205" s="74"/>
      <c r="DR205" s="74"/>
      <c r="DS205" s="74"/>
      <c r="DT205" s="74"/>
      <c r="DU205" s="74"/>
      <c r="DV205" s="74"/>
      <c r="DW205" s="74"/>
      <c r="DX205" s="74"/>
      <c r="DY205" s="74"/>
      <c r="DZ205" s="74"/>
      <c r="EA205" s="74"/>
      <c r="EB205" s="74"/>
      <c r="EC205" s="74"/>
      <c r="ED205" s="74"/>
      <c r="EE205" s="74"/>
      <c r="EF205" s="74"/>
      <c r="EG205" s="74"/>
      <c r="EH205" s="74"/>
      <c r="EI205" s="74"/>
      <c r="EJ205" s="74"/>
      <c r="EK205" s="74"/>
      <c r="EL205" s="74"/>
      <c r="EM205" s="74"/>
      <c r="EN205" s="74"/>
      <c r="EO205" s="74"/>
      <c r="EP205" s="74"/>
      <c r="EQ205" s="74"/>
      <c r="ER205" s="74"/>
      <c r="ES205" s="74"/>
      <c r="ET205" s="74"/>
      <c r="EU205" s="74"/>
      <c r="EV205" s="74"/>
      <c r="EW205" s="74"/>
    </row>
    <row r="206" spans="1:211" customFormat="1" ht="19.95" customHeight="1" x14ac:dyDescent="0.3">
      <c r="A206" s="36"/>
      <c r="B206" s="73"/>
      <c r="C206" s="219"/>
      <c r="D206" s="218"/>
      <c r="E206" s="822" t="s">
        <v>1896</v>
      </c>
      <c r="F206" s="822"/>
      <c r="G206" s="822"/>
      <c r="H206" s="822"/>
      <c r="I206" s="822"/>
      <c r="J206" s="74"/>
      <c r="K206" s="74"/>
      <c r="L206" s="249"/>
      <c r="M206" s="249"/>
      <c r="N206" s="249"/>
      <c r="O206" s="249"/>
      <c r="P206" s="249"/>
      <c r="Q206" s="249"/>
      <c r="R206" s="75"/>
      <c r="S206" s="36"/>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BZ206" s="74"/>
      <c r="CA206" s="74"/>
      <c r="CB206" s="74"/>
      <c r="CC206" s="74"/>
      <c r="CD206" s="74"/>
      <c r="CE206" s="74"/>
      <c r="CF206" s="74"/>
      <c r="CG206" s="74"/>
      <c r="CH206" s="74"/>
      <c r="CI206" s="74"/>
      <c r="CJ206" s="74"/>
      <c r="CK206" s="74"/>
      <c r="CL206" s="74"/>
      <c r="CM206" s="74"/>
      <c r="CN206" s="74"/>
      <c r="CO206" s="74"/>
      <c r="CP206" s="74"/>
      <c r="CQ206" s="74"/>
      <c r="CR206" s="74"/>
      <c r="CS206" s="74"/>
      <c r="CT206" s="74"/>
      <c r="CU206" s="74"/>
      <c r="CV206" s="74"/>
      <c r="CW206" s="74"/>
      <c r="CX206" s="74"/>
      <c r="CY206" s="74"/>
      <c r="CZ206" s="74"/>
      <c r="DA206" s="74"/>
      <c r="DB206" s="74"/>
      <c r="DC206" s="74"/>
      <c r="DD206" s="74"/>
      <c r="DE206" s="74"/>
      <c r="DF206" s="74"/>
      <c r="DG206" s="74"/>
      <c r="DH206" s="74"/>
      <c r="DI206" s="74"/>
      <c r="DJ206" s="74"/>
      <c r="DK206" s="74"/>
      <c r="DL206" s="74"/>
      <c r="DM206" s="74"/>
      <c r="DN206" s="74"/>
      <c r="DO206" s="74"/>
      <c r="DP206" s="74"/>
      <c r="DQ206" s="74"/>
      <c r="DR206" s="74"/>
      <c r="DS206" s="74"/>
      <c r="DT206" s="74"/>
      <c r="DU206" s="74"/>
      <c r="DV206" s="74"/>
      <c r="DW206" s="74"/>
      <c r="DX206" s="74"/>
      <c r="DY206" s="74"/>
      <c r="DZ206" s="74"/>
      <c r="EA206" s="74"/>
      <c r="EB206" s="74"/>
      <c r="EC206" s="74"/>
      <c r="ED206" s="74"/>
      <c r="EE206" s="74"/>
      <c r="EF206" s="74"/>
      <c r="EG206" s="74"/>
      <c r="EH206" s="74"/>
      <c r="EI206" s="74"/>
      <c r="EJ206" s="74"/>
      <c r="EK206" s="74"/>
      <c r="EL206" s="74"/>
      <c r="EM206" s="74"/>
      <c r="EN206" s="74"/>
      <c r="EO206" s="74"/>
      <c r="EP206" s="74"/>
      <c r="EQ206" s="74"/>
      <c r="ER206" s="74"/>
      <c r="ES206" s="74"/>
      <c r="ET206" s="74"/>
      <c r="EU206" s="74"/>
      <c r="EV206" s="74"/>
      <c r="EW206" s="74"/>
    </row>
    <row r="207" spans="1:211" customFormat="1" ht="19.95" customHeight="1" x14ac:dyDescent="0.3">
      <c r="A207" s="36"/>
      <c r="B207" s="73"/>
      <c r="C207" s="219"/>
      <c r="D207" s="218"/>
      <c r="E207" s="241" t="s">
        <v>1897</v>
      </c>
      <c r="F207" s="249"/>
      <c r="G207" s="249"/>
      <c r="H207" s="249"/>
      <c r="I207" s="249"/>
      <c r="J207" s="249"/>
      <c r="K207" s="249"/>
      <c r="L207" s="74"/>
      <c r="M207" s="222"/>
      <c r="N207" s="74"/>
      <c r="O207" s="74"/>
      <c r="P207" s="74"/>
      <c r="Q207" s="74"/>
      <c r="R207" s="75"/>
      <c r="S207" s="36"/>
      <c r="T207" s="74"/>
      <c r="U207" s="74"/>
      <c r="V207" s="74"/>
      <c r="W207" s="74"/>
      <c r="X207" s="74"/>
      <c r="Y207" s="74"/>
      <c r="Z207" s="74"/>
      <c r="AA207" s="74"/>
      <c r="AB207" s="74"/>
      <c r="AC207" s="74"/>
      <c r="AD207" s="74"/>
      <c r="AE207" s="74"/>
      <c r="AF207" s="74"/>
      <c r="AG207" s="74"/>
      <c r="AH207" s="74"/>
      <c r="AI207" s="74"/>
      <c r="AJ207" s="74"/>
      <c r="AK207" s="74"/>
      <c r="AL207" s="74"/>
      <c r="AM207" s="74"/>
      <c r="AN207" s="74"/>
      <c r="AO207" s="74"/>
      <c r="AP207" s="74"/>
      <c r="AQ207" s="74"/>
      <c r="AR207" s="74"/>
      <c r="AS207" s="74"/>
      <c r="AT207" s="74"/>
      <c r="AU207" s="74"/>
      <c r="AV207" s="74"/>
      <c r="AW207" s="74"/>
      <c r="AX207" s="74"/>
      <c r="AY207" s="74"/>
      <c r="AZ207" s="74"/>
      <c r="BA207" s="74"/>
      <c r="BB207" s="74"/>
      <c r="BC207" s="74"/>
      <c r="BD207" s="74"/>
      <c r="BE207" s="74"/>
      <c r="BF207" s="74"/>
      <c r="BG207" s="74"/>
      <c r="BH207" s="74"/>
      <c r="BI207" s="74"/>
      <c r="BJ207" s="74"/>
      <c r="BK207" s="74"/>
      <c r="BL207" s="74"/>
      <c r="BM207" s="74"/>
      <c r="BN207" s="74"/>
      <c r="BO207" s="74"/>
      <c r="BP207" s="74"/>
      <c r="BQ207" s="74"/>
      <c r="BR207" s="74"/>
      <c r="BS207" s="74"/>
      <c r="BT207" s="74"/>
      <c r="BU207" s="74"/>
      <c r="BV207" s="74"/>
      <c r="BW207" s="74"/>
      <c r="BX207" s="74"/>
      <c r="BY207" s="74"/>
      <c r="BZ207" s="74"/>
      <c r="CA207" s="74"/>
      <c r="CB207" s="74"/>
      <c r="CC207" s="74"/>
      <c r="CD207" s="74"/>
      <c r="CE207" s="74"/>
      <c r="CF207" s="74"/>
      <c r="CG207" s="74"/>
      <c r="CH207" s="74"/>
      <c r="CI207" s="74"/>
      <c r="CJ207" s="74"/>
      <c r="CK207" s="74"/>
      <c r="CL207" s="74"/>
      <c r="CM207" s="74"/>
      <c r="CN207" s="74"/>
      <c r="CO207" s="74"/>
      <c r="CP207" s="74"/>
      <c r="CQ207" s="74"/>
      <c r="CR207" s="74"/>
      <c r="CS207" s="74"/>
      <c r="CT207" s="74"/>
      <c r="CU207" s="74"/>
      <c r="CV207" s="74"/>
      <c r="CW207" s="74"/>
      <c r="CX207" s="74"/>
      <c r="CY207" s="74"/>
      <c r="CZ207" s="74"/>
      <c r="DA207" s="74"/>
      <c r="DB207" s="74"/>
      <c r="DC207" s="74"/>
      <c r="DD207" s="74"/>
      <c r="DE207" s="74"/>
      <c r="DF207" s="74"/>
      <c r="DG207" s="74"/>
      <c r="DH207" s="74"/>
      <c r="DI207" s="74"/>
      <c r="DJ207" s="74"/>
      <c r="DK207" s="74"/>
      <c r="DL207" s="74"/>
      <c r="DM207" s="74"/>
      <c r="DN207" s="74"/>
      <c r="DO207" s="74"/>
      <c r="DP207" s="74"/>
      <c r="DQ207" s="74"/>
      <c r="DR207" s="74"/>
      <c r="DS207" s="74"/>
      <c r="DT207" s="74"/>
      <c r="DU207" s="74"/>
      <c r="DV207" s="74"/>
      <c r="DW207" s="74"/>
      <c r="DX207" s="74"/>
      <c r="DY207" s="74"/>
      <c r="DZ207" s="74"/>
      <c r="EA207" s="74"/>
      <c r="EB207" s="74"/>
      <c r="EC207" s="74"/>
      <c r="ED207" s="74"/>
      <c r="EE207" s="74"/>
      <c r="EF207" s="74"/>
      <c r="EG207" s="74"/>
      <c r="EH207" s="74"/>
      <c r="EI207" s="74"/>
      <c r="EJ207" s="74"/>
      <c r="EK207" s="74"/>
      <c r="EL207" s="74"/>
      <c r="EM207" s="74"/>
      <c r="EN207" s="74"/>
      <c r="EO207" s="74"/>
      <c r="EP207" s="74"/>
      <c r="EQ207" s="74"/>
      <c r="ER207" s="74"/>
      <c r="ES207" s="74"/>
      <c r="ET207" s="74"/>
      <c r="EU207" s="74"/>
      <c r="EV207" s="74"/>
      <c r="EW207" s="74"/>
    </row>
    <row r="208" spans="1:211" customFormat="1" ht="19.95" customHeight="1" x14ac:dyDescent="0.3">
      <c r="A208" s="36"/>
      <c r="B208" s="73"/>
      <c r="C208" s="219"/>
      <c r="D208" s="218"/>
      <c r="E208" s="822" t="s">
        <v>1898</v>
      </c>
      <c r="F208" s="822"/>
      <c r="G208" s="822"/>
      <c r="H208" s="822"/>
      <c r="I208" s="822"/>
      <c r="J208" s="822"/>
      <c r="K208" s="822"/>
      <c r="L208" s="822"/>
      <c r="M208" s="822"/>
      <c r="N208" s="822"/>
      <c r="O208" s="74"/>
      <c r="P208" s="74"/>
      <c r="Q208" s="74"/>
      <c r="R208" s="75"/>
      <c r="S208" s="36"/>
      <c r="T208" s="74"/>
      <c r="U208" s="74"/>
      <c r="V208" s="74"/>
      <c r="W208" s="74"/>
      <c r="X208" s="74"/>
      <c r="Y208" s="74"/>
      <c r="Z208" s="74"/>
      <c r="AA208" s="74"/>
      <c r="AB208" s="7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74"/>
      <c r="BP208" s="74"/>
      <c r="BQ208" s="74"/>
      <c r="BR208" s="74"/>
      <c r="BS208" s="74"/>
      <c r="BT208" s="74"/>
      <c r="BU208" s="74"/>
      <c r="BV208" s="74"/>
      <c r="BW208" s="74"/>
      <c r="BX208" s="74"/>
      <c r="BY208" s="74"/>
      <c r="BZ208" s="74"/>
      <c r="CA208" s="74"/>
      <c r="CB208" s="74"/>
      <c r="CC208" s="74"/>
      <c r="CD208" s="74"/>
      <c r="CE208" s="74"/>
      <c r="CF208" s="74"/>
      <c r="CG208" s="74"/>
      <c r="CH208" s="74"/>
      <c r="CI208" s="74"/>
      <c r="CJ208" s="74"/>
      <c r="CK208" s="74"/>
      <c r="CL208" s="74"/>
      <c r="CM208" s="74"/>
      <c r="CN208" s="74"/>
      <c r="CO208" s="74"/>
      <c r="CP208" s="74"/>
      <c r="CQ208" s="74"/>
      <c r="CR208" s="74"/>
      <c r="CS208" s="74"/>
      <c r="CT208" s="74"/>
      <c r="CU208" s="74"/>
      <c r="CV208" s="74"/>
      <c r="CW208" s="74"/>
      <c r="CX208" s="74"/>
      <c r="CY208" s="74"/>
      <c r="CZ208" s="74"/>
      <c r="DA208" s="74"/>
      <c r="DB208" s="74"/>
      <c r="DC208" s="74"/>
      <c r="DD208" s="74"/>
      <c r="DE208" s="74"/>
      <c r="DF208" s="74"/>
      <c r="DG208" s="74"/>
      <c r="DH208" s="74"/>
      <c r="DI208" s="74"/>
      <c r="DJ208" s="74"/>
      <c r="DK208" s="74"/>
      <c r="DL208" s="74"/>
      <c r="DM208" s="74"/>
      <c r="DN208" s="74"/>
      <c r="DO208" s="74"/>
      <c r="DP208" s="74"/>
      <c r="DQ208" s="74"/>
      <c r="DR208" s="74"/>
      <c r="DS208" s="74"/>
      <c r="DT208" s="74"/>
      <c r="DU208" s="74"/>
      <c r="DV208" s="74"/>
      <c r="DW208" s="74"/>
      <c r="DX208" s="74"/>
      <c r="DY208" s="74"/>
      <c r="DZ208" s="74"/>
      <c r="EA208" s="74"/>
      <c r="EB208" s="74"/>
      <c r="EC208" s="74"/>
      <c r="ED208" s="74"/>
      <c r="EE208" s="74"/>
      <c r="EF208" s="74"/>
      <c r="EG208" s="74"/>
      <c r="EH208" s="74"/>
      <c r="EI208" s="74"/>
      <c r="EJ208" s="74"/>
      <c r="EK208" s="74"/>
      <c r="EL208" s="74"/>
      <c r="EM208" s="74"/>
      <c r="EN208" s="74"/>
      <c r="EO208" s="74"/>
      <c r="EP208" s="74"/>
      <c r="EQ208" s="74"/>
      <c r="ER208" s="74"/>
      <c r="ES208" s="74"/>
      <c r="ET208" s="74"/>
      <c r="EU208" s="74"/>
      <c r="EV208" s="74"/>
      <c r="EW208" s="74"/>
    </row>
    <row r="209" spans="1:211" customFormat="1" ht="19.95" customHeight="1" x14ac:dyDescent="0.3">
      <c r="A209" s="36"/>
      <c r="B209" s="73"/>
      <c r="C209" s="219"/>
      <c r="D209" s="218"/>
      <c r="E209" s="822" t="s">
        <v>1899</v>
      </c>
      <c r="F209" s="822"/>
      <c r="G209" s="822"/>
      <c r="H209" s="822"/>
      <c r="I209" s="822"/>
      <c r="J209" s="822"/>
      <c r="K209" s="822"/>
      <c r="L209" s="74"/>
      <c r="M209" s="74"/>
      <c r="N209" s="74"/>
      <c r="O209" s="74"/>
      <c r="P209" s="74"/>
      <c r="Q209" s="74"/>
      <c r="R209" s="75"/>
      <c r="S209" s="36"/>
      <c r="T209" s="74"/>
      <c r="U209" s="74"/>
      <c r="V209" s="74"/>
      <c r="W209" s="74"/>
      <c r="X209" s="74"/>
      <c r="Y209" s="74"/>
      <c r="Z209" s="74"/>
      <c r="AA209" s="74"/>
      <c r="AB209" s="74"/>
      <c r="AC209" s="74"/>
      <c r="AD209" s="74"/>
      <c r="AE209" s="74"/>
      <c r="AF209" s="74"/>
      <c r="AG209" s="74"/>
      <c r="AH209" s="74"/>
      <c r="AI209" s="74"/>
      <c r="AJ209" s="74"/>
      <c r="AK209" s="74"/>
      <c r="AL209" s="74"/>
      <c r="AM209" s="74"/>
      <c r="AN209" s="74"/>
      <c r="AO209" s="74"/>
      <c r="AP209" s="74"/>
      <c r="AQ209" s="74"/>
      <c r="AR209" s="74"/>
      <c r="AS209" s="74"/>
      <c r="AT209" s="74"/>
      <c r="AU209" s="74"/>
      <c r="AV209" s="74"/>
      <c r="AW209" s="74"/>
      <c r="AX209" s="74"/>
      <c r="AY209" s="74"/>
      <c r="AZ209" s="74"/>
      <c r="BA209" s="74"/>
      <c r="BB209" s="74"/>
      <c r="BC209" s="74"/>
      <c r="BD209" s="74"/>
      <c r="BE209" s="74"/>
      <c r="BF209" s="74"/>
      <c r="BG209" s="74"/>
      <c r="BH209" s="74"/>
      <c r="BI209" s="74"/>
      <c r="BJ209" s="74"/>
      <c r="BK209" s="74"/>
      <c r="BL209" s="74"/>
      <c r="BM209" s="74"/>
      <c r="BN209" s="74"/>
      <c r="BO209" s="74"/>
      <c r="BP209" s="74"/>
      <c r="BQ209" s="74"/>
      <c r="BR209" s="74"/>
      <c r="BS209" s="74"/>
      <c r="BT209" s="74"/>
      <c r="BU209" s="74"/>
      <c r="BV209" s="74"/>
      <c r="BW209" s="74"/>
      <c r="BX209" s="74"/>
      <c r="BY209" s="74"/>
      <c r="BZ209" s="74"/>
      <c r="CA209" s="74"/>
      <c r="CB209" s="74"/>
      <c r="CC209" s="74"/>
      <c r="CD209" s="74"/>
      <c r="CE209" s="74"/>
      <c r="CF209" s="74"/>
      <c r="CG209" s="74"/>
      <c r="CH209" s="74"/>
      <c r="CI209" s="74"/>
      <c r="CJ209" s="74"/>
      <c r="CK209" s="74"/>
      <c r="CL209" s="74"/>
      <c r="CM209" s="74"/>
      <c r="CN209" s="74"/>
      <c r="CO209" s="74"/>
      <c r="CP209" s="74"/>
      <c r="CQ209" s="74"/>
      <c r="CR209" s="74"/>
      <c r="CS209" s="74"/>
      <c r="CT209" s="74"/>
      <c r="CU209" s="74"/>
      <c r="CV209" s="74"/>
      <c r="CW209" s="74"/>
      <c r="CX209" s="74"/>
      <c r="CY209" s="74"/>
      <c r="CZ209" s="74"/>
      <c r="DA209" s="74"/>
      <c r="DB209" s="74"/>
      <c r="DC209" s="74"/>
      <c r="DD209" s="74"/>
      <c r="DE209" s="74"/>
      <c r="DF209" s="74"/>
      <c r="DG209" s="74"/>
      <c r="DH209" s="74"/>
      <c r="DI209" s="74"/>
      <c r="DJ209" s="74"/>
      <c r="DK209" s="74"/>
      <c r="DL209" s="74"/>
      <c r="DM209" s="74"/>
      <c r="DN209" s="74"/>
      <c r="DO209" s="74"/>
      <c r="DP209" s="74"/>
      <c r="DQ209" s="74"/>
      <c r="DR209" s="74"/>
      <c r="DS209" s="74"/>
      <c r="DT209" s="74"/>
      <c r="DU209" s="74"/>
      <c r="DV209" s="74"/>
      <c r="DW209" s="74"/>
      <c r="DX209" s="74"/>
      <c r="DY209" s="74"/>
      <c r="DZ209" s="74"/>
      <c r="EA209" s="74"/>
      <c r="EB209" s="74"/>
      <c r="EC209" s="74"/>
      <c r="ED209" s="74"/>
      <c r="EE209" s="74"/>
      <c r="EF209" s="74"/>
      <c r="EG209" s="74"/>
      <c r="EH209" s="74"/>
      <c r="EI209" s="74"/>
      <c r="EJ209" s="74"/>
      <c r="EK209" s="74"/>
      <c r="EL209" s="74"/>
      <c r="EM209" s="74"/>
      <c r="EN209" s="74"/>
      <c r="EO209" s="74"/>
      <c r="EP209" s="74"/>
      <c r="EQ209" s="74"/>
      <c r="ER209" s="74"/>
      <c r="ES209" s="74"/>
      <c r="ET209" s="74"/>
      <c r="EU209" s="74"/>
      <c r="EV209" s="74"/>
      <c r="EW209" s="74"/>
    </row>
    <row r="210" spans="1:211" customFormat="1" ht="19.95" customHeight="1" x14ac:dyDescent="0.3">
      <c r="A210" s="36"/>
      <c r="B210" s="73"/>
      <c r="C210" s="219"/>
      <c r="D210" s="218"/>
      <c r="E210" s="822" t="s">
        <v>1900</v>
      </c>
      <c r="F210" s="822"/>
      <c r="G210" s="822"/>
      <c r="H210" s="822"/>
      <c r="I210" s="822"/>
      <c r="J210" s="822"/>
      <c r="K210" s="822"/>
      <c r="L210" s="822"/>
      <c r="M210" s="822"/>
      <c r="N210" s="822"/>
      <c r="O210" s="822"/>
      <c r="P210" s="822"/>
      <c r="Q210" s="822"/>
      <c r="R210" s="898"/>
      <c r="S210" s="36"/>
      <c r="T210" s="74"/>
      <c r="U210" s="74"/>
      <c r="V210" s="74"/>
      <c r="W210" s="74"/>
      <c r="X210" s="74"/>
      <c r="Y210" s="74"/>
      <c r="Z210" s="74"/>
      <c r="AA210" s="74"/>
      <c r="AB210" s="74"/>
      <c r="AC210" s="74"/>
      <c r="AD210" s="74"/>
      <c r="AE210" s="74"/>
      <c r="AF210" s="74"/>
      <c r="AG210" s="74"/>
      <c r="AH210" s="74"/>
      <c r="AI210" s="74"/>
      <c r="AJ210" s="74"/>
      <c r="AK210" s="74"/>
      <c r="AL210" s="74"/>
      <c r="AM210" s="74"/>
      <c r="AN210" s="74"/>
      <c r="AO210" s="74"/>
      <c r="AP210" s="74"/>
      <c r="AQ210" s="74"/>
      <c r="AR210" s="74"/>
      <c r="AS210" s="74"/>
      <c r="AT210" s="74"/>
      <c r="AU210" s="74"/>
      <c r="AV210" s="74"/>
      <c r="AW210" s="74"/>
      <c r="AX210" s="74"/>
      <c r="AY210" s="74"/>
      <c r="AZ210" s="74"/>
      <c r="BA210" s="74"/>
      <c r="BB210" s="74"/>
      <c r="BC210" s="74"/>
      <c r="BD210" s="74"/>
      <c r="BE210" s="74"/>
      <c r="BF210" s="74"/>
      <c r="BG210" s="74"/>
      <c r="BH210" s="74"/>
      <c r="BI210" s="74"/>
      <c r="BJ210" s="74"/>
      <c r="BK210" s="74"/>
      <c r="BL210" s="74"/>
      <c r="BM210" s="74"/>
      <c r="BN210" s="74"/>
      <c r="BO210" s="74"/>
      <c r="BP210" s="74"/>
      <c r="BQ210" s="74"/>
      <c r="BR210" s="74"/>
      <c r="BS210" s="74"/>
      <c r="BT210" s="74"/>
      <c r="BU210" s="74"/>
      <c r="BV210" s="74"/>
      <c r="BW210" s="74"/>
      <c r="BX210" s="74"/>
      <c r="BY210" s="74"/>
      <c r="BZ210" s="74"/>
      <c r="CA210" s="74"/>
      <c r="CB210" s="74"/>
      <c r="CC210" s="74"/>
      <c r="CD210" s="74"/>
      <c r="CE210" s="74"/>
      <c r="CF210" s="74"/>
      <c r="CG210" s="74"/>
      <c r="CH210" s="74"/>
      <c r="CI210" s="74"/>
      <c r="CJ210" s="74"/>
      <c r="CK210" s="74"/>
      <c r="CL210" s="74"/>
      <c r="CM210" s="74"/>
      <c r="CN210" s="74"/>
      <c r="CO210" s="74"/>
      <c r="CP210" s="74"/>
      <c r="CQ210" s="74"/>
      <c r="CR210" s="74"/>
      <c r="CS210" s="74"/>
      <c r="CT210" s="74"/>
      <c r="CU210" s="74"/>
      <c r="CV210" s="74"/>
      <c r="CW210" s="74"/>
      <c r="CX210" s="74"/>
      <c r="CY210" s="74"/>
      <c r="CZ210" s="74"/>
      <c r="DA210" s="74"/>
      <c r="DB210" s="74"/>
      <c r="DC210" s="74"/>
      <c r="DD210" s="74"/>
      <c r="DE210" s="74"/>
      <c r="DF210" s="74"/>
      <c r="DG210" s="74"/>
      <c r="DH210" s="74"/>
      <c r="DI210" s="74"/>
      <c r="DJ210" s="74"/>
      <c r="DK210" s="74"/>
      <c r="DL210" s="74"/>
      <c r="DM210" s="74"/>
      <c r="DN210" s="74"/>
      <c r="DO210" s="74"/>
      <c r="DP210" s="74"/>
      <c r="DQ210" s="74"/>
      <c r="DR210" s="74"/>
      <c r="DS210" s="74"/>
      <c r="DT210" s="74"/>
      <c r="DU210" s="74"/>
      <c r="DV210" s="74"/>
      <c r="DW210" s="74"/>
      <c r="DX210" s="74"/>
      <c r="DY210" s="74"/>
      <c r="DZ210" s="74"/>
      <c r="EA210" s="74"/>
      <c r="EB210" s="74"/>
      <c r="EC210" s="74"/>
      <c r="ED210" s="74"/>
      <c r="EE210" s="74"/>
      <c r="EF210" s="74"/>
      <c r="EG210" s="74"/>
      <c r="EH210" s="74"/>
      <c r="EI210" s="74"/>
      <c r="EJ210" s="74"/>
      <c r="EK210" s="74"/>
      <c r="EL210" s="74"/>
      <c r="EM210" s="74"/>
      <c r="EN210" s="74"/>
      <c r="EO210" s="74"/>
      <c r="EP210" s="74"/>
      <c r="EQ210" s="74"/>
      <c r="ER210" s="74"/>
      <c r="ES210" s="74"/>
      <c r="ET210" s="74"/>
      <c r="EU210" s="74"/>
      <c r="EV210" s="74"/>
      <c r="EW210" s="74"/>
    </row>
    <row r="211" spans="1:211" customFormat="1" ht="19.95" customHeight="1" x14ac:dyDescent="0.3">
      <c r="A211" s="36"/>
      <c r="B211" s="73"/>
      <c r="C211" s="219"/>
      <c r="D211" s="218"/>
      <c r="E211" s="822" t="s">
        <v>1901</v>
      </c>
      <c r="F211" s="822"/>
      <c r="G211" s="822"/>
      <c r="H211" s="822"/>
      <c r="I211" s="822"/>
      <c r="J211" s="822"/>
      <c r="K211" s="822"/>
      <c r="L211" s="822"/>
      <c r="M211" s="822"/>
      <c r="N211" s="822"/>
      <c r="O211" s="822"/>
      <c r="P211" s="822"/>
      <c r="Q211" s="822"/>
      <c r="R211" s="898"/>
      <c r="S211" s="36"/>
      <c r="T211" s="74"/>
      <c r="U211" s="74"/>
      <c r="V211" s="74"/>
      <c r="W211" s="74"/>
      <c r="X211" s="74"/>
      <c r="Y211" s="74"/>
      <c r="Z211" s="74"/>
      <c r="AA211" s="74"/>
      <c r="AB211" s="74"/>
      <c r="AC211" s="74"/>
      <c r="AD211" s="74"/>
      <c r="AE211" s="74"/>
      <c r="AF211" s="74"/>
      <c r="AG211" s="74"/>
      <c r="AH211" s="74"/>
      <c r="AI211" s="74"/>
      <c r="AJ211" s="74"/>
      <c r="AK211" s="74"/>
      <c r="AL211" s="74"/>
      <c r="AM211" s="74"/>
      <c r="AN211" s="74"/>
      <c r="AO211" s="74"/>
      <c r="AP211" s="74"/>
      <c r="AQ211" s="74"/>
      <c r="AR211" s="74"/>
      <c r="AS211" s="74"/>
      <c r="AT211" s="74"/>
      <c r="AU211" s="74"/>
      <c r="AV211" s="74"/>
      <c r="AW211" s="74"/>
      <c r="AX211" s="74"/>
      <c r="AY211" s="74"/>
      <c r="AZ211" s="74"/>
      <c r="BA211" s="74"/>
      <c r="BB211" s="74"/>
      <c r="BC211" s="74"/>
      <c r="BD211" s="74"/>
      <c r="BE211" s="74"/>
      <c r="BF211" s="74"/>
      <c r="BG211" s="74"/>
      <c r="BH211" s="74"/>
      <c r="BI211" s="74"/>
      <c r="BJ211" s="74"/>
      <c r="BK211" s="74"/>
      <c r="BL211" s="74"/>
      <c r="BM211" s="74"/>
      <c r="BN211" s="74"/>
      <c r="BO211" s="74"/>
      <c r="BP211" s="74"/>
      <c r="BQ211" s="74"/>
      <c r="BR211" s="74"/>
      <c r="BS211" s="74"/>
      <c r="BT211" s="74"/>
      <c r="BU211" s="74"/>
      <c r="BV211" s="74"/>
      <c r="BW211" s="74"/>
      <c r="BX211" s="74"/>
      <c r="BY211" s="74"/>
      <c r="BZ211" s="74"/>
      <c r="CA211" s="74"/>
      <c r="CB211" s="74"/>
      <c r="CC211" s="74"/>
      <c r="CD211" s="74"/>
      <c r="CE211" s="74"/>
      <c r="CF211" s="74"/>
      <c r="CG211" s="74"/>
      <c r="CH211" s="74"/>
      <c r="CI211" s="74"/>
      <c r="CJ211" s="74"/>
      <c r="CK211" s="74"/>
      <c r="CL211" s="74"/>
      <c r="CM211" s="74"/>
      <c r="CN211" s="74"/>
      <c r="CO211" s="74"/>
      <c r="CP211" s="74"/>
      <c r="CQ211" s="74"/>
      <c r="CR211" s="74"/>
      <c r="CS211" s="74"/>
      <c r="CT211" s="74"/>
      <c r="CU211" s="74"/>
      <c r="CV211" s="74"/>
      <c r="CW211" s="74"/>
      <c r="CX211" s="74"/>
      <c r="CY211" s="74"/>
      <c r="CZ211" s="74"/>
      <c r="DA211" s="74"/>
      <c r="DB211" s="74"/>
      <c r="DC211" s="74"/>
      <c r="DD211" s="74"/>
      <c r="DE211" s="74"/>
      <c r="DF211" s="74"/>
      <c r="DG211" s="74"/>
      <c r="DH211" s="74"/>
      <c r="DI211" s="74"/>
      <c r="DJ211" s="74"/>
      <c r="DK211" s="74"/>
      <c r="DL211" s="74"/>
      <c r="DM211" s="74"/>
      <c r="DN211" s="74"/>
      <c r="DO211" s="74"/>
      <c r="DP211" s="74"/>
      <c r="DQ211" s="74"/>
      <c r="DR211" s="74"/>
      <c r="DS211" s="74"/>
      <c r="DT211" s="74"/>
      <c r="DU211" s="74"/>
      <c r="DV211" s="74"/>
      <c r="DW211" s="74"/>
      <c r="DX211" s="74"/>
      <c r="DY211" s="74"/>
      <c r="DZ211" s="74"/>
      <c r="EA211" s="74"/>
      <c r="EB211" s="74"/>
      <c r="EC211" s="74"/>
      <c r="ED211" s="74"/>
      <c r="EE211" s="74"/>
      <c r="EF211" s="74"/>
      <c r="EG211" s="74"/>
      <c r="EH211" s="74"/>
      <c r="EI211" s="74"/>
      <c r="EJ211" s="74"/>
      <c r="EK211" s="74"/>
      <c r="EL211" s="74"/>
      <c r="EM211" s="74"/>
      <c r="EN211" s="74"/>
      <c r="EO211" s="74"/>
      <c r="EP211" s="74"/>
      <c r="EQ211" s="74"/>
      <c r="ER211" s="74"/>
      <c r="ES211" s="74"/>
      <c r="ET211" s="74"/>
      <c r="EU211" s="74"/>
      <c r="EV211" s="74"/>
      <c r="EW211" s="74"/>
    </row>
    <row r="212" spans="1:211" customFormat="1" ht="10.199999999999999" customHeight="1" x14ac:dyDescent="0.3">
      <c r="A212" s="36"/>
      <c r="B212" s="73"/>
      <c r="C212" s="218"/>
      <c r="D212" s="218"/>
      <c r="E212" s="218"/>
      <c r="F212" s="74"/>
      <c r="G212" s="74"/>
      <c r="H212" s="218"/>
      <c r="I212" s="218"/>
      <c r="J212" s="74"/>
      <c r="K212" s="74"/>
      <c r="L212" s="74"/>
      <c r="M212" s="74"/>
      <c r="N212" s="74"/>
      <c r="O212" s="74"/>
      <c r="P212" s="74"/>
      <c r="Q212" s="74"/>
      <c r="R212" s="75"/>
      <c r="S212" s="36"/>
      <c r="T212" s="74"/>
      <c r="U212" s="74"/>
      <c r="V212" s="74"/>
      <c r="W212" s="74"/>
      <c r="X212" s="74"/>
      <c r="Y212" s="74"/>
      <c r="Z212" s="74"/>
      <c r="AA212" s="74"/>
      <c r="AB212" s="7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c r="BG212" s="74"/>
      <c r="BH212" s="74"/>
      <c r="BI212" s="74"/>
      <c r="BJ212" s="74"/>
      <c r="BK212" s="74"/>
      <c r="BL212" s="74"/>
      <c r="BM212" s="74"/>
      <c r="BN212" s="74"/>
      <c r="BO212" s="74"/>
      <c r="BP212" s="74"/>
      <c r="BQ212" s="74"/>
      <c r="BR212" s="74"/>
      <c r="BS212" s="74"/>
      <c r="BT212" s="74"/>
      <c r="BU212" s="74"/>
      <c r="BV212" s="74"/>
      <c r="BW212" s="74"/>
      <c r="BX212" s="74"/>
      <c r="BY212" s="74"/>
      <c r="BZ212" s="74"/>
      <c r="CA212" s="74"/>
      <c r="CB212" s="74"/>
      <c r="CC212" s="74"/>
      <c r="CD212" s="74"/>
      <c r="CE212" s="74"/>
      <c r="CF212" s="74"/>
      <c r="CG212" s="74"/>
      <c r="CH212" s="74"/>
      <c r="CI212" s="74"/>
      <c r="CJ212" s="74"/>
      <c r="CK212" s="74"/>
      <c r="CL212" s="74"/>
      <c r="CM212" s="74"/>
      <c r="CN212" s="74"/>
      <c r="CO212" s="74"/>
      <c r="CP212" s="74"/>
      <c r="CQ212" s="74"/>
      <c r="CR212" s="74"/>
      <c r="CS212" s="74"/>
      <c r="CT212" s="74"/>
      <c r="CU212" s="74"/>
      <c r="CV212" s="74"/>
      <c r="CW212" s="74"/>
      <c r="CX212" s="74"/>
      <c r="CY212" s="74"/>
      <c r="CZ212" s="74"/>
      <c r="DA212" s="74"/>
      <c r="DB212" s="74"/>
      <c r="DC212" s="74"/>
      <c r="DD212" s="74"/>
      <c r="DE212" s="74"/>
      <c r="DF212" s="74"/>
      <c r="DG212" s="74"/>
      <c r="DH212" s="74"/>
      <c r="DI212" s="74"/>
      <c r="DJ212" s="74"/>
      <c r="DK212" s="74"/>
      <c r="DL212" s="74"/>
      <c r="DM212" s="74"/>
      <c r="DN212" s="74"/>
      <c r="DO212" s="74"/>
      <c r="DP212" s="74"/>
      <c r="DQ212" s="74"/>
      <c r="DR212" s="74"/>
      <c r="DS212" s="74"/>
      <c r="DT212" s="74"/>
      <c r="DU212" s="74"/>
      <c r="DV212" s="74"/>
      <c r="DW212" s="74"/>
      <c r="DX212" s="74"/>
      <c r="DY212" s="74"/>
      <c r="DZ212" s="74"/>
      <c r="EA212" s="74"/>
      <c r="EB212" s="74"/>
      <c r="EC212" s="74"/>
      <c r="ED212" s="74"/>
      <c r="EE212" s="74"/>
      <c r="EF212" s="74"/>
      <c r="EG212" s="74"/>
      <c r="EH212" s="74"/>
      <c r="EI212" s="74"/>
      <c r="EJ212" s="74"/>
      <c r="EK212" s="74"/>
      <c r="EL212" s="74"/>
      <c r="EM212" s="74"/>
      <c r="EN212" s="74"/>
      <c r="EO212" s="74"/>
      <c r="EP212" s="74"/>
      <c r="EQ212" s="74"/>
      <c r="ER212" s="74"/>
      <c r="ES212" s="74"/>
      <c r="ET212" s="74"/>
      <c r="EU212" s="74"/>
      <c r="EV212" s="74"/>
      <c r="EW212" s="74"/>
      <c r="EX212" s="74"/>
      <c r="EY212" s="74"/>
      <c r="EZ212" s="74"/>
      <c r="FA212" s="74"/>
      <c r="FB212" s="74"/>
      <c r="FC212" s="74"/>
      <c r="FD212" s="74"/>
      <c r="FE212" s="74"/>
      <c r="FF212" s="74"/>
      <c r="FG212" s="74"/>
      <c r="FH212" s="74"/>
      <c r="FI212" s="74"/>
      <c r="FJ212" s="74"/>
      <c r="FK212" s="74"/>
      <c r="FL212" s="74"/>
      <c r="FM212" s="74"/>
      <c r="FN212" s="74"/>
      <c r="FO212" s="74"/>
      <c r="FP212" s="74"/>
      <c r="FQ212" s="74"/>
      <c r="FR212" s="74"/>
      <c r="FS212" s="74"/>
      <c r="FT212" s="74"/>
      <c r="FU212" s="74"/>
      <c r="FV212" s="74"/>
      <c r="FW212" s="74"/>
      <c r="FX212" s="74"/>
      <c r="FY212" s="74"/>
      <c r="FZ212" s="74"/>
      <c r="GA212" s="74"/>
      <c r="GB212" s="74"/>
      <c r="GC212" s="74"/>
      <c r="GD212" s="74"/>
      <c r="GE212" s="74"/>
      <c r="GF212" s="74"/>
      <c r="GG212" s="74"/>
      <c r="GH212" s="74"/>
      <c r="GI212" s="74"/>
      <c r="GJ212" s="74"/>
      <c r="GK212" s="74"/>
      <c r="GL212" s="74"/>
      <c r="GM212" s="74"/>
      <c r="GN212" s="74"/>
      <c r="GO212" s="74"/>
      <c r="GP212" s="74"/>
      <c r="GQ212" s="74"/>
      <c r="GR212" s="74"/>
      <c r="GS212" s="74"/>
      <c r="GT212" s="74"/>
      <c r="GU212" s="74"/>
      <c r="GV212" s="74"/>
      <c r="GW212" s="74"/>
      <c r="GX212" s="74"/>
      <c r="GY212" s="74"/>
      <c r="GZ212" s="74"/>
      <c r="HA212" s="74"/>
      <c r="HB212" s="74"/>
      <c r="HC212" s="74"/>
    </row>
    <row r="213" spans="1:211" customFormat="1" ht="19.95" customHeight="1" x14ac:dyDescent="0.3">
      <c r="A213" s="36"/>
      <c r="B213" s="73"/>
      <c r="C213" s="218"/>
      <c r="D213" s="247" t="s">
        <v>1902</v>
      </c>
      <c r="E213" s="256" t="s">
        <v>155</v>
      </c>
      <c r="F213" s="257"/>
      <c r="G213" s="254"/>
      <c r="H213" s="254"/>
      <c r="I213" s="254"/>
      <c r="J213" s="254"/>
      <c r="K213" s="254"/>
      <c r="L213" s="254"/>
      <c r="M213" s="258"/>
      <c r="N213" s="254"/>
      <c r="O213" s="254"/>
      <c r="P213" s="254"/>
      <c r="Q213" s="254"/>
      <c r="R213" s="255"/>
      <c r="S213" s="36"/>
      <c r="T213" s="74"/>
      <c r="U213" s="74"/>
      <c r="V213" s="74"/>
      <c r="W213" s="74"/>
      <c r="X213" s="74"/>
      <c r="Y213" s="74"/>
      <c r="Z213" s="74"/>
      <c r="AA213" s="74"/>
      <c r="AB213" s="74"/>
      <c r="AC213" s="74"/>
      <c r="AD213" s="74"/>
      <c r="AE213" s="74"/>
      <c r="AF213" s="74"/>
      <c r="AG213" s="74"/>
      <c r="AH213" s="74"/>
      <c r="AI213" s="74"/>
      <c r="AJ213" s="74"/>
      <c r="AK213" s="74"/>
      <c r="AL213" s="74"/>
      <c r="AM213" s="74"/>
      <c r="AN213" s="74"/>
      <c r="AO213" s="74"/>
      <c r="AP213" s="74"/>
      <c r="AQ213" s="74"/>
      <c r="AR213" s="74"/>
      <c r="AS213" s="74"/>
      <c r="AT213" s="74"/>
      <c r="AU213" s="74"/>
      <c r="AV213" s="74"/>
      <c r="AW213" s="74"/>
      <c r="AX213" s="74"/>
      <c r="AY213" s="74"/>
      <c r="AZ213" s="74"/>
      <c r="BA213" s="74"/>
      <c r="BB213" s="74"/>
      <c r="BC213" s="74"/>
      <c r="BD213" s="74"/>
      <c r="BE213" s="74"/>
      <c r="BF213" s="74"/>
      <c r="BG213" s="74"/>
      <c r="BH213" s="74"/>
      <c r="BI213" s="74"/>
      <c r="BJ213" s="74"/>
      <c r="BK213" s="74"/>
      <c r="BL213" s="74"/>
      <c r="BM213" s="74"/>
      <c r="BN213" s="74"/>
      <c r="BO213" s="74"/>
      <c r="BP213" s="74"/>
      <c r="BQ213" s="74"/>
      <c r="BR213" s="74"/>
      <c r="BS213" s="74"/>
      <c r="BT213" s="74"/>
      <c r="BU213" s="74"/>
      <c r="BV213" s="74"/>
      <c r="BW213" s="74"/>
      <c r="BX213" s="74"/>
      <c r="BY213" s="74"/>
      <c r="BZ213" s="74"/>
      <c r="CA213" s="74"/>
      <c r="CB213" s="74"/>
      <c r="CC213" s="74"/>
      <c r="CD213" s="74"/>
      <c r="CE213" s="74"/>
      <c r="CF213" s="74"/>
      <c r="CG213" s="74"/>
      <c r="CH213" s="74"/>
      <c r="CI213" s="74"/>
      <c r="CJ213" s="74"/>
      <c r="CK213" s="74"/>
      <c r="CL213" s="74"/>
      <c r="CM213" s="74"/>
      <c r="CN213" s="74"/>
      <c r="CO213" s="74"/>
      <c r="CP213" s="74"/>
      <c r="CQ213" s="74"/>
      <c r="CR213" s="74"/>
      <c r="CS213" s="74"/>
      <c r="CT213" s="74"/>
      <c r="CU213" s="74"/>
      <c r="CV213" s="74"/>
      <c r="CW213" s="74"/>
      <c r="CX213" s="74"/>
      <c r="CY213" s="74"/>
      <c r="CZ213" s="74"/>
      <c r="DA213" s="74"/>
      <c r="DB213" s="74"/>
      <c r="DC213" s="74"/>
      <c r="DD213" s="74"/>
      <c r="DE213" s="74"/>
      <c r="DF213" s="74"/>
      <c r="DG213" s="74"/>
      <c r="DH213" s="74"/>
      <c r="DI213" s="74"/>
      <c r="DJ213" s="74"/>
      <c r="DK213" s="74"/>
      <c r="DL213" s="74"/>
      <c r="DM213" s="74"/>
      <c r="DN213" s="74"/>
      <c r="DO213" s="74"/>
      <c r="DP213" s="74"/>
      <c r="DQ213" s="74"/>
      <c r="DR213" s="74"/>
      <c r="DS213" s="74"/>
      <c r="DT213" s="74"/>
      <c r="DU213" s="74"/>
      <c r="DV213" s="74"/>
      <c r="DW213" s="74"/>
      <c r="DX213" s="74"/>
      <c r="DY213" s="74"/>
      <c r="DZ213" s="74"/>
      <c r="EA213" s="74"/>
      <c r="EB213" s="74"/>
      <c r="EC213" s="74"/>
      <c r="ED213" s="74"/>
      <c r="EE213" s="74"/>
      <c r="EF213" s="74"/>
      <c r="EG213" s="74"/>
      <c r="EH213" s="74"/>
      <c r="EI213" s="74"/>
      <c r="EJ213" s="74"/>
      <c r="EK213" s="74"/>
      <c r="EL213" s="74"/>
      <c r="EM213" s="74"/>
      <c r="EN213" s="74"/>
      <c r="EO213" s="74"/>
      <c r="EP213" s="74"/>
      <c r="EQ213" s="74"/>
      <c r="ER213" s="74"/>
      <c r="ES213" s="74"/>
      <c r="ET213" s="74"/>
      <c r="EU213" s="74"/>
      <c r="EV213" s="74"/>
      <c r="EW213" s="74"/>
      <c r="EX213" s="74"/>
      <c r="EY213" s="74"/>
      <c r="EZ213" s="74"/>
      <c r="FA213" s="74"/>
      <c r="FB213" s="74"/>
      <c r="FC213" s="74"/>
      <c r="FD213" s="74"/>
      <c r="FE213" s="74"/>
      <c r="FF213" s="74"/>
      <c r="FG213" s="74"/>
      <c r="FH213" s="74"/>
      <c r="FI213" s="74"/>
      <c r="FJ213" s="74"/>
      <c r="FK213" s="74"/>
      <c r="FL213" s="74"/>
      <c r="FM213" s="74"/>
      <c r="FN213" s="74"/>
      <c r="FO213" s="74"/>
      <c r="FP213" s="74"/>
      <c r="FQ213" s="74"/>
      <c r="FR213" s="74"/>
      <c r="FS213" s="74"/>
      <c r="FT213" s="74"/>
      <c r="FU213" s="74"/>
      <c r="FV213" s="74"/>
      <c r="FW213" s="74"/>
      <c r="FX213" s="74"/>
      <c r="FY213" s="74"/>
      <c r="FZ213" s="74"/>
      <c r="GA213" s="74"/>
      <c r="GB213" s="74"/>
      <c r="GC213" s="74"/>
      <c r="GD213" s="74"/>
      <c r="GE213" s="74"/>
      <c r="GF213" s="74"/>
      <c r="GG213" s="74"/>
      <c r="GH213" s="74"/>
      <c r="GI213" s="74"/>
      <c r="GJ213" s="74"/>
      <c r="GK213" s="74"/>
      <c r="GL213" s="74"/>
      <c r="GM213" s="74"/>
      <c r="GN213" s="74"/>
      <c r="GO213" s="74"/>
      <c r="GP213" s="74"/>
      <c r="GQ213" s="74"/>
      <c r="GR213" s="74"/>
      <c r="GS213" s="74"/>
      <c r="GT213" s="74"/>
      <c r="GU213" s="74"/>
      <c r="GV213" s="74"/>
      <c r="GW213" s="74"/>
      <c r="GX213" s="74"/>
      <c r="GY213" s="74"/>
      <c r="GZ213" s="74"/>
      <c r="HA213" s="74"/>
      <c r="HB213" s="74"/>
      <c r="HC213" s="74"/>
    </row>
    <row r="214" spans="1:211" customFormat="1" ht="10.199999999999999" customHeight="1" x14ac:dyDescent="0.3">
      <c r="A214" s="36"/>
      <c r="B214" s="73"/>
      <c r="C214" s="218"/>
      <c r="D214" s="74"/>
      <c r="E214" s="74"/>
      <c r="F214" s="202"/>
      <c r="G214" s="74"/>
      <c r="H214" s="74"/>
      <c r="I214" s="74"/>
      <c r="J214" s="74"/>
      <c r="K214" s="74"/>
      <c r="L214" s="74"/>
      <c r="M214" s="222"/>
      <c r="N214" s="74"/>
      <c r="O214" s="74"/>
      <c r="P214" s="74"/>
      <c r="Q214" s="74"/>
      <c r="R214" s="75"/>
      <c r="S214" s="36"/>
      <c r="T214" s="74"/>
      <c r="U214" s="74"/>
      <c r="V214" s="74"/>
      <c r="W214" s="74"/>
      <c r="X214" s="74"/>
      <c r="Y214" s="74"/>
      <c r="Z214" s="74"/>
      <c r="AA214" s="74"/>
      <c r="AB214" s="7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c r="BG214" s="74"/>
      <c r="BH214" s="74"/>
      <c r="BI214" s="74"/>
      <c r="BJ214" s="74"/>
      <c r="BK214" s="74"/>
      <c r="BL214" s="74"/>
      <c r="BM214" s="74"/>
      <c r="BN214" s="74"/>
      <c r="BO214" s="74"/>
      <c r="BP214" s="74"/>
      <c r="BQ214" s="74"/>
      <c r="BR214" s="74"/>
      <c r="BS214" s="74"/>
      <c r="BT214" s="74"/>
      <c r="BU214" s="74"/>
      <c r="BV214" s="74"/>
      <c r="BW214" s="74"/>
      <c r="BX214" s="74"/>
      <c r="BY214" s="74"/>
      <c r="BZ214" s="74"/>
      <c r="CA214" s="74"/>
      <c r="CB214" s="74"/>
      <c r="CC214" s="74"/>
      <c r="CD214" s="74"/>
      <c r="CE214" s="74"/>
      <c r="CF214" s="74"/>
      <c r="CG214" s="74"/>
      <c r="CH214" s="74"/>
      <c r="CI214" s="74"/>
      <c r="CJ214" s="74"/>
      <c r="CK214" s="74"/>
      <c r="CL214" s="74"/>
      <c r="CM214" s="74"/>
      <c r="CN214" s="74"/>
      <c r="CO214" s="74"/>
      <c r="CP214" s="74"/>
      <c r="CQ214" s="74"/>
      <c r="CR214" s="74"/>
      <c r="CS214" s="74"/>
      <c r="CT214" s="74"/>
      <c r="CU214" s="74"/>
      <c r="CV214" s="74"/>
      <c r="CW214" s="74"/>
      <c r="CX214" s="74"/>
      <c r="CY214" s="74"/>
      <c r="CZ214" s="74"/>
      <c r="DA214" s="74"/>
      <c r="DB214" s="74"/>
      <c r="DC214" s="74"/>
      <c r="DD214" s="74"/>
      <c r="DE214" s="74"/>
      <c r="DF214" s="74"/>
      <c r="DG214" s="74"/>
      <c r="DH214" s="74"/>
      <c r="DI214" s="74"/>
      <c r="DJ214" s="74"/>
      <c r="DK214" s="74"/>
      <c r="DL214" s="74"/>
      <c r="DM214" s="74"/>
      <c r="DN214" s="74"/>
      <c r="DO214" s="74"/>
      <c r="DP214" s="74"/>
      <c r="DQ214" s="74"/>
      <c r="DR214" s="74"/>
      <c r="DS214" s="74"/>
      <c r="DT214" s="74"/>
      <c r="DU214" s="74"/>
      <c r="DV214" s="74"/>
      <c r="DW214" s="74"/>
      <c r="DX214" s="74"/>
      <c r="DY214" s="74"/>
      <c r="DZ214" s="74"/>
      <c r="EA214" s="74"/>
      <c r="EB214" s="74"/>
      <c r="EC214" s="74"/>
      <c r="ED214" s="74"/>
      <c r="EE214" s="74"/>
      <c r="EF214" s="74"/>
      <c r="EG214" s="74"/>
      <c r="EH214" s="74"/>
      <c r="EI214" s="74"/>
      <c r="EJ214" s="74"/>
      <c r="EK214" s="74"/>
      <c r="EL214" s="74"/>
      <c r="EM214" s="74"/>
      <c r="EN214" s="74"/>
      <c r="EO214" s="74"/>
      <c r="EP214" s="74"/>
      <c r="EQ214" s="74"/>
      <c r="ER214" s="74"/>
      <c r="ES214" s="74"/>
      <c r="ET214" s="74"/>
      <c r="EU214" s="74"/>
      <c r="EV214" s="74"/>
      <c r="EW214" s="74"/>
      <c r="EX214" s="74"/>
      <c r="EY214" s="74"/>
      <c r="EZ214" s="74"/>
      <c r="FA214" s="74"/>
      <c r="FB214" s="74"/>
      <c r="FC214" s="74"/>
      <c r="FD214" s="74"/>
      <c r="FE214" s="74"/>
      <c r="FF214" s="74"/>
      <c r="FG214" s="74"/>
      <c r="FH214" s="74"/>
      <c r="FI214" s="74"/>
      <c r="FJ214" s="74"/>
      <c r="FK214" s="74"/>
      <c r="FL214" s="74"/>
      <c r="FM214" s="74"/>
      <c r="FN214" s="74"/>
      <c r="FO214" s="74"/>
      <c r="FP214" s="74"/>
      <c r="FQ214" s="74"/>
      <c r="FR214" s="74"/>
      <c r="FS214" s="74"/>
      <c r="FT214" s="74"/>
      <c r="FU214" s="74"/>
      <c r="FV214" s="74"/>
      <c r="FW214" s="74"/>
      <c r="FX214" s="74"/>
      <c r="FY214" s="74"/>
      <c r="FZ214" s="74"/>
      <c r="GA214" s="74"/>
      <c r="GB214" s="74"/>
      <c r="GC214" s="74"/>
      <c r="GD214" s="74"/>
      <c r="GE214" s="74"/>
      <c r="GF214" s="74"/>
      <c r="GG214" s="74"/>
      <c r="GH214" s="74"/>
      <c r="GI214" s="74"/>
      <c r="GJ214" s="74"/>
      <c r="GK214" s="74"/>
      <c r="GL214" s="74"/>
      <c r="GM214" s="74"/>
      <c r="GN214" s="74"/>
      <c r="GO214" s="74"/>
      <c r="GP214" s="74"/>
      <c r="GQ214" s="74"/>
      <c r="GR214" s="74"/>
      <c r="GS214" s="74"/>
      <c r="GT214" s="74"/>
      <c r="GU214" s="74"/>
      <c r="GV214" s="74"/>
      <c r="GW214" s="74"/>
      <c r="GX214" s="74"/>
      <c r="GY214" s="74"/>
      <c r="GZ214" s="74"/>
      <c r="HA214" s="74"/>
      <c r="HB214" s="74"/>
      <c r="HC214" s="74"/>
    </row>
    <row r="215" spans="1:211" customFormat="1" ht="19.95" customHeight="1" x14ac:dyDescent="0.3">
      <c r="A215" s="36"/>
      <c r="B215" s="73"/>
      <c r="C215" s="219"/>
      <c r="D215" s="74"/>
      <c r="E215" s="822" t="s">
        <v>1903</v>
      </c>
      <c r="F215" s="822"/>
      <c r="G215" s="822"/>
      <c r="H215" s="822"/>
      <c r="I215" s="822"/>
      <c r="J215" s="822"/>
      <c r="K215" s="822"/>
      <c r="L215" s="822"/>
      <c r="M215" s="822"/>
      <c r="N215" s="822"/>
      <c r="O215" s="74"/>
      <c r="P215" s="74"/>
      <c r="Q215" s="74"/>
      <c r="R215" s="75"/>
      <c r="S215" s="36"/>
      <c r="T215" s="74"/>
      <c r="U215" s="74"/>
      <c r="V215" s="74"/>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4"/>
      <c r="BE215" s="74"/>
      <c r="BF215" s="74"/>
      <c r="BG215" s="74"/>
      <c r="BH215" s="74"/>
      <c r="BI215" s="74"/>
      <c r="BJ215" s="74"/>
      <c r="BK215" s="74"/>
      <c r="BL215" s="74"/>
      <c r="BM215" s="74"/>
      <c r="BN215" s="74"/>
      <c r="BO215" s="74"/>
      <c r="BP215" s="74"/>
      <c r="BQ215" s="74"/>
      <c r="BR215" s="74"/>
      <c r="BS215" s="74"/>
      <c r="BT215" s="74"/>
      <c r="BU215" s="74"/>
      <c r="BV215" s="74"/>
      <c r="BW215" s="74"/>
      <c r="BX215" s="74"/>
      <c r="BY215" s="74"/>
      <c r="BZ215" s="74"/>
      <c r="CA215" s="74"/>
      <c r="CB215" s="74"/>
      <c r="CC215" s="74"/>
      <c r="CD215" s="74"/>
      <c r="CE215" s="74"/>
      <c r="CF215" s="74"/>
      <c r="CG215" s="74"/>
      <c r="CH215" s="74"/>
      <c r="CI215" s="74"/>
      <c r="CJ215" s="74"/>
      <c r="CK215" s="74"/>
      <c r="CL215" s="74"/>
      <c r="CM215" s="74"/>
      <c r="CN215" s="74"/>
      <c r="CO215" s="74"/>
      <c r="CP215" s="74"/>
      <c r="CQ215" s="74"/>
      <c r="CR215" s="74"/>
      <c r="CS215" s="74"/>
      <c r="CT215" s="74"/>
      <c r="CU215" s="74"/>
      <c r="CV215" s="74"/>
      <c r="CW215" s="74"/>
      <c r="CX215" s="74"/>
      <c r="CY215" s="74"/>
      <c r="CZ215" s="74"/>
      <c r="DA215" s="74"/>
      <c r="DB215" s="74"/>
      <c r="DC215" s="74"/>
      <c r="DD215" s="74"/>
      <c r="DE215" s="74"/>
      <c r="DF215" s="74"/>
      <c r="DG215" s="74"/>
      <c r="DH215" s="74"/>
      <c r="DI215" s="74"/>
      <c r="DJ215" s="74"/>
      <c r="DK215" s="74"/>
      <c r="DL215" s="74"/>
      <c r="DM215" s="74"/>
      <c r="DN215" s="74"/>
      <c r="DO215" s="74"/>
      <c r="DP215" s="74"/>
      <c r="DQ215" s="74"/>
      <c r="DR215" s="74"/>
      <c r="DS215" s="74"/>
      <c r="DT215" s="74"/>
      <c r="DU215" s="74"/>
      <c r="DV215" s="74"/>
      <c r="DW215" s="74"/>
      <c r="DX215" s="74"/>
      <c r="DY215" s="74"/>
      <c r="DZ215" s="74"/>
      <c r="EA215" s="74"/>
      <c r="EB215" s="74"/>
      <c r="EC215" s="74"/>
      <c r="ED215" s="74"/>
      <c r="EE215" s="74"/>
      <c r="EF215" s="74"/>
      <c r="EG215" s="74"/>
      <c r="EH215" s="74"/>
      <c r="EI215" s="74"/>
      <c r="EJ215" s="74"/>
      <c r="EK215" s="74"/>
      <c r="EL215" s="74"/>
      <c r="EM215" s="74"/>
      <c r="EN215" s="74"/>
      <c r="EO215" s="74"/>
      <c r="EP215" s="74"/>
      <c r="EQ215" s="74"/>
      <c r="ER215" s="74"/>
      <c r="ES215" s="74"/>
      <c r="ET215" s="74"/>
      <c r="EU215" s="74"/>
      <c r="EV215" s="74"/>
      <c r="EW215" s="74"/>
      <c r="EX215" s="74"/>
      <c r="EY215" s="74"/>
      <c r="EZ215" s="74"/>
      <c r="FA215" s="74"/>
      <c r="FB215" s="74"/>
      <c r="FC215" s="74"/>
      <c r="FD215" s="74"/>
      <c r="FE215" s="74"/>
      <c r="FF215" s="74"/>
      <c r="FG215" s="74"/>
      <c r="FH215" s="74"/>
      <c r="FI215" s="74"/>
      <c r="FJ215" s="74"/>
      <c r="FK215" s="74"/>
      <c r="FL215" s="74"/>
      <c r="FM215" s="74"/>
      <c r="FN215" s="74"/>
      <c r="FO215" s="74"/>
      <c r="FP215" s="74"/>
      <c r="FQ215" s="74"/>
      <c r="FR215" s="74"/>
      <c r="FS215" s="74"/>
      <c r="FT215" s="74"/>
      <c r="FU215" s="74"/>
      <c r="FV215" s="74"/>
      <c r="FW215" s="74"/>
      <c r="FX215" s="74"/>
      <c r="FY215" s="74"/>
      <c r="FZ215" s="74"/>
      <c r="GA215" s="74"/>
      <c r="GB215" s="74"/>
      <c r="GC215" s="74"/>
      <c r="GD215" s="74"/>
      <c r="GE215" s="74"/>
      <c r="GF215" s="74"/>
      <c r="GG215" s="74"/>
      <c r="GH215" s="74"/>
      <c r="GI215" s="74"/>
      <c r="GJ215" s="74"/>
      <c r="GK215" s="74"/>
      <c r="GL215" s="74"/>
      <c r="GM215" s="74"/>
      <c r="GN215" s="74"/>
      <c r="GO215" s="74"/>
      <c r="GP215" s="74"/>
      <c r="GQ215" s="74"/>
      <c r="GR215" s="74"/>
      <c r="GS215" s="74"/>
      <c r="GT215" s="74"/>
      <c r="GU215" s="74"/>
      <c r="GV215" s="74"/>
      <c r="GW215" s="74"/>
      <c r="GX215" s="74"/>
      <c r="GY215" s="74"/>
      <c r="GZ215" s="74"/>
      <c r="HA215" s="74"/>
      <c r="HB215" s="74"/>
      <c r="HC215" s="74"/>
    </row>
    <row r="216" spans="1:211" customFormat="1" ht="19.95" customHeight="1" x14ac:dyDescent="0.3">
      <c r="A216" s="36"/>
      <c r="B216" s="73"/>
      <c r="C216" s="219"/>
      <c r="D216" s="74"/>
      <c r="E216" s="822" t="s">
        <v>1904</v>
      </c>
      <c r="F216" s="822"/>
      <c r="G216" s="822"/>
      <c r="H216" s="822"/>
      <c r="I216" s="822"/>
      <c r="J216" s="822"/>
      <c r="K216" s="822"/>
      <c r="L216" s="822"/>
      <c r="M216" s="222"/>
      <c r="N216" s="74"/>
      <c r="O216" s="74"/>
      <c r="P216" s="74"/>
      <c r="Q216" s="74"/>
      <c r="R216" s="75"/>
      <c r="S216" s="36"/>
      <c r="T216" s="74"/>
      <c r="U216" s="74"/>
      <c r="V216" s="74"/>
      <c r="W216" s="74"/>
      <c r="X216" s="74"/>
      <c r="Y216" s="74"/>
      <c r="Z216" s="74"/>
      <c r="AA216" s="74"/>
      <c r="AB216" s="7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c r="BG216" s="74"/>
      <c r="BH216" s="74"/>
      <c r="BI216" s="74"/>
      <c r="BJ216" s="74"/>
      <c r="BK216" s="74"/>
      <c r="BL216" s="74"/>
      <c r="BM216" s="74"/>
      <c r="BN216" s="74"/>
      <c r="BO216" s="74"/>
      <c r="BP216" s="74"/>
      <c r="BQ216" s="74"/>
      <c r="BR216" s="74"/>
      <c r="BS216" s="74"/>
      <c r="BT216" s="74"/>
      <c r="BU216" s="74"/>
      <c r="BV216" s="74"/>
      <c r="BW216" s="74"/>
      <c r="BX216" s="74"/>
      <c r="BY216" s="74"/>
      <c r="BZ216" s="74"/>
      <c r="CA216" s="74"/>
      <c r="CB216" s="74"/>
      <c r="CC216" s="74"/>
      <c r="CD216" s="74"/>
      <c r="CE216" s="74"/>
      <c r="CF216" s="74"/>
      <c r="CG216" s="74"/>
      <c r="CH216" s="74"/>
      <c r="CI216" s="74"/>
      <c r="CJ216" s="74"/>
      <c r="CK216" s="74"/>
      <c r="CL216" s="74"/>
      <c r="CM216" s="74"/>
      <c r="CN216" s="74"/>
      <c r="CO216" s="74"/>
      <c r="CP216" s="74"/>
      <c r="CQ216" s="74"/>
      <c r="CR216" s="74"/>
      <c r="CS216" s="74"/>
      <c r="CT216" s="74"/>
      <c r="CU216" s="74"/>
      <c r="CV216" s="74"/>
      <c r="CW216" s="74"/>
      <c r="CX216" s="74"/>
      <c r="CY216" s="74"/>
      <c r="CZ216" s="74"/>
      <c r="DA216" s="74"/>
      <c r="DB216" s="74"/>
      <c r="DC216" s="74"/>
      <c r="DD216" s="74"/>
      <c r="DE216" s="74"/>
      <c r="DF216" s="74"/>
      <c r="DG216" s="74"/>
      <c r="DH216" s="74"/>
      <c r="DI216" s="74"/>
      <c r="DJ216" s="74"/>
      <c r="DK216" s="74"/>
      <c r="DL216" s="74"/>
      <c r="DM216" s="74"/>
      <c r="DN216" s="74"/>
      <c r="DO216" s="74"/>
      <c r="DP216" s="74"/>
      <c r="DQ216" s="74"/>
      <c r="DR216" s="74"/>
      <c r="DS216" s="74"/>
      <c r="DT216" s="74"/>
      <c r="DU216" s="74"/>
      <c r="DV216" s="74"/>
      <c r="DW216" s="74"/>
      <c r="DX216" s="74"/>
      <c r="DY216" s="74"/>
      <c r="DZ216" s="74"/>
      <c r="EA216" s="74"/>
      <c r="EB216" s="74"/>
      <c r="EC216" s="74"/>
      <c r="ED216" s="74"/>
      <c r="EE216" s="74"/>
      <c r="EF216" s="74"/>
      <c r="EG216" s="74"/>
      <c r="EH216" s="74"/>
      <c r="EI216" s="74"/>
      <c r="EJ216" s="74"/>
      <c r="EK216" s="74"/>
      <c r="EL216" s="74"/>
      <c r="EM216" s="74"/>
      <c r="EN216" s="74"/>
      <c r="EO216" s="74"/>
      <c r="EP216" s="74"/>
      <c r="EQ216" s="74"/>
      <c r="ER216" s="74"/>
      <c r="ES216" s="74"/>
      <c r="ET216" s="74"/>
      <c r="EU216" s="74"/>
      <c r="EV216" s="74"/>
      <c r="EW216" s="74"/>
      <c r="EX216" s="74"/>
      <c r="EY216" s="74"/>
      <c r="EZ216" s="74"/>
      <c r="FA216" s="74"/>
      <c r="FB216" s="74"/>
      <c r="FC216" s="74"/>
      <c r="FD216" s="74"/>
      <c r="FE216" s="74"/>
      <c r="FF216" s="74"/>
      <c r="FG216" s="74"/>
      <c r="FH216" s="74"/>
      <c r="FI216" s="74"/>
      <c r="FJ216" s="74"/>
      <c r="FK216" s="74"/>
      <c r="FL216" s="74"/>
      <c r="FM216" s="74"/>
      <c r="FN216" s="74"/>
      <c r="FO216" s="74"/>
      <c r="FP216" s="74"/>
      <c r="FQ216" s="74"/>
      <c r="FR216" s="74"/>
      <c r="FS216" s="74"/>
      <c r="FT216" s="74"/>
      <c r="FU216" s="74"/>
      <c r="FV216" s="74"/>
      <c r="FW216" s="74"/>
      <c r="FX216" s="74"/>
      <c r="FY216" s="74"/>
      <c r="FZ216" s="74"/>
      <c r="GA216" s="74"/>
      <c r="GB216" s="74"/>
      <c r="GC216" s="74"/>
      <c r="GD216" s="74"/>
      <c r="GE216" s="74"/>
      <c r="GF216" s="74"/>
      <c r="GG216" s="74"/>
      <c r="GH216" s="74"/>
      <c r="GI216" s="74"/>
      <c r="GJ216" s="74"/>
      <c r="GK216" s="74"/>
      <c r="GL216" s="74"/>
      <c r="GM216" s="74"/>
      <c r="GN216" s="74"/>
      <c r="GO216" s="74"/>
      <c r="GP216" s="74"/>
      <c r="GQ216" s="74"/>
      <c r="GR216" s="74"/>
      <c r="GS216" s="74"/>
      <c r="GT216" s="74"/>
      <c r="GU216" s="74"/>
      <c r="GV216" s="74"/>
      <c r="GW216" s="74"/>
      <c r="GX216" s="74"/>
      <c r="GY216" s="74"/>
      <c r="GZ216" s="74"/>
      <c r="HA216" s="74"/>
      <c r="HB216" s="74"/>
      <c r="HC216" s="74"/>
    </row>
    <row r="217" spans="1:211" customFormat="1" ht="19.95" customHeight="1" x14ac:dyDescent="0.3">
      <c r="A217" s="36"/>
      <c r="B217" s="73"/>
      <c r="C217" s="219"/>
      <c r="D217" s="74"/>
      <c r="E217" s="822" t="s">
        <v>1905</v>
      </c>
      <c r="F217" s="822"/>
      <c r="G217" s="822"/>
      <c r="H217" s="822"/>
      <c r="I217" s="822"/>
      <c r="J217" s="822"/>
      <c r="K217" s="822"/>
      <c r="L217" s="822"/>
      <c r="M217" s="259"/>
      <c r="N217" s="259"/>
      <c r="O217" s="259"/>
      <c r="P217" s="259"/>
      <c r="Q217" s="259"/>
      <c r="R217" s="75"/>
      <c r="S217" s="36"/>
      <c r="T217" s="74"/>
      <c r="U217" s="74"/>
      <c r="V217" s="74"/>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c r="BG217" s="74"/>
      <c r="BH217" s="74"/>
      <c r="BI217" s="74"/>
      <c r="BJ217" s="74"/>
      <c r="BK217" s="74"/>
      <c r="BL217" s="74"/>
      <c r="BM217" s="74"/>
      <c r="BN217" s="74"/>
      <c r="BO217" s="74"/>
      <c r="BP217" s="74"/>
      <c r="BQ217" s="74"/>
      <c r="BR217" s="74"/>
      <c r="BS217" s="74"/>
      <c r="BT217" s="74"/>
      <c r="BU217" s="74"/>
      <c r="BV217" s="74"/>
      <c r="BW217" s="74"/>
      <c r="BX217" s="74"/>
      <c r="BY217" s="74"/>
      <c r="BZ217" s="74"/>
      <c r="CA217" s="74"/>
      <c r="CB217" s="74"/>
      <c r="CC217" s="74"/>
      <c r="CD217" s="74"/>
      <c r="CE217" s="74"/>
      <c r="CF217" s="74"/>
      <c r="CG217" s="74"/>
      <c r="CH217" s="74"/>
      <c r="CI217" s="74"/>
      <c r="CJ217" s="74"/>
      <c r="CK217" s="74"/>
      <c r="CL217" s="74"/>
      <c r="CM217" s="74"/>
      <c r="CN217" s="74"/>
      <c r="CO217" s="74"/>
      <c r="CP217" s="74"/>
      <c r="CQ217" s="74"/>
      <c r="CR217" s="74"/>
      <c r="CS217" s="74"/>
      <c r="CT217" s="74"/>
      <c r="CU217" s="74"/>
      <c r="CV217" s="74"/>
      <c r="CW217" s="74"/>
      <c r="CX217" s="74"/>
      <c r="CY217" s="74"/>
      <c r="CZ217" s="74"/>
      <c r="DA217" s="74"/>
      <c r="DB217" s="74"/>
      <c r="DC217" s="74"/>
      <c r="DD217" s="74"/>
      <c r="DE217" s="74"/>
      <c r="DF217" s="74"/>
      <c r="DG217" s="74"/>
      <c r="DH217" s="74"/>
      <c r="DI217" s="74"/>
      <c r="DJ217" s="74"/>
      <c r="DK217" s="74"/>
      <c r="DL217" s="74"/>
      <c r="DM217" s="74"/>
      <c r="DN217" s="74"/>
      <c r="DO217" s="74"/>
      <c r="DP217" s="74"/>
      <c r="DQ217" s="74"/>
      <c r="DR217" s="74"/>
      <c r="DS217" s="74"/>
      <c r="DT217" s="74"/>
      <c r="DU217" s="74"/>
      <c r="DV217" s="74"/>
      <c r="DW217" s="74"/>
      <c r="DX217" s="74"/>
      <c r="DY217" s="74"/>
      <c r="DZ217" s="74"/>
      <c r="EA217" s="74"/>
      <c r="EB217" s="74"/>
      <c r="EC217" s="74"/>
      <c r="ED217" s="74"/>
      <c r="EE217" s="74"/>
      <c r="EF217" s="74"/>
      <c r="EG217" s="74"/>
      <c r="EH217" s="74"/>
      <c r="EI217" s="74"/>
      <c r="EJ217" s="74"/>
      <c r="EK217" s="74"/>
      <c r="EL217" s="74"/>
      <c r="EM217" s="74"/>
      <c r="EN217" s="74"/>
      <c r="EO217" s="74"/>
      <c r="EP217" s="74"/>
      <c r="EQ217" s="74"/>
      <c r="ER217" s="74"/>
      <c r="ES217" s="74"/>
      <c r="ET217" s="74"/>
      <c r="EU217" s="74"/>
      <c r="EV217" s="74"/>
      <c r="EW217" s="74"/>
      <c r="EX217" s="74"/>
      <c r="EY217" s="74"/>
      <c r="EZ217" s="74"/>
      <c r="FA217" s="74"/>
      <c r="FB217" s="74"/>
      <c r="FC217" s="74"/>
      <c r="FD217" s="74"/>
      <c r="FE217" s="74"/>
      <c r="FF217" s="74"/>
      <c r="FG217" s="74"/>
      <c r="FH217" s="74"/>
      <c r="FI217" s="74"/>
      <c r="FJ217" s="74"/>
      <c r="FK217" s="74"/>
      <c r="FL217" s="74"/>
      <c r="FM217" s="74"/>
      <c r="FN217" s="74"/>
      <c r="FO217" s="74"/>
      <c r="FP217" s="74"/>
      <c r="FQ217" s="74"/>
      <c r="FR217" s="74"/>
      <c r="FS217" s="74"/>
      <c r="FT217" s="74"/>
      <c r="FU217" s="74"/>
      <c r="FV217" s="74"/>
      <c r="FW217" s="74"/>
      <c r="FX217" s="74"/>
      <c r="FY217" s="74"/>
      <c r="FZ217" s="74"/>
      <c r="GA217" s="74"/>
      <c r="GB217" s="74"/>
      <c r="GC217" s="74"/>
      <c r="GD217" s="74"/>
      <c r="GE217" s="74"/>
      <c r="GF217" s="74"/>
      <c r="GG217" s="74"/>
      <c r="GH217" s="74"/>
      <c r="GI217" s="74"/>
      <c r="GJ217" s="74"/>
      <c r="GK217" s="74"/>
      <c r="GL217" s="74"/>
      <c r="GM217" s="74"/>
      <c r="GN217" s="74"/>
      <c r="GO217" s="74"/>
      <c r="GP217" s="74"/>
      <c r="GQ217" s="74"/>
      <c r="GR217" s="74"/>
      <c r="GS217" s="74"/>
      <c r="GT217" s="74"/>
      <c r="GU217" s="74"/>
      <c r="GV217" s="74"/>
      <c r="GW217" s="74"/>
      <c r="GX217" s="74"/>
      <c r="GY217" s="74"/>
      <c r="GZ217" s="74"/>
      <c r="HA217" s="74"/>
      <c r="HB217" s="74"/>
      <c r="HC217" s="74"/>
    </row>
    <row r="218" spans="1:211" customFormat="1" ht="19.95" customHeight="1" x14ac:dyDescent="0.3">
      <c r="A218" s="36"/>
      <c r="B218" s="73"/>
      <c r="C218" s="219"/>
      <c r="D218" s="74"/>
      <c r="E218" s="822" t="s">
        <v>1906</v>
      </c>
      <c r="F218" s="822"/>
      <c r="G218" s="822"/>
      <c r="H218" s="822"/>
      <c r="I218" s="822"/>
      <c r="J218" s="822"/>
      <c r="K218" s="822"/>
      <c r="L218" s="822"/>
      <c r="M218" s="822"/>
      <c r="N218" s="822"/>
      <c r="O218" s="259"/>
      <c r="P218" s="259"/>
      <c r="Q218" s="259"/>
      <c r="R218" s="260"/>
      <c r="S218" s="36"/>
      <c r="T218" s="74"/>
      <c r="U218" s="74"/>
      <c r="V218" s="74"/>
      <c r="W218" s="74"/>
      <c r="X218" s="74"/>
      <c r="Y218" s="74"/>
      <c r="Z218" s="74"/>
      <c r="AA218" s="74"/>
      <c r="AB218" s="74"/>
      <c r="AC218" s="74"/>
      <c r="AD218" s="74"/>
      <c r="AE218" s="74"/>
      <c r="AF218" s="74"/>
      <c r="AG218" s="74"/>
      <c r="AH218" s="74"/>
      <c r="AI218" s="74"/>
      <c r="AJ218" s="74"/>
      <c r="AK218" s="74"/>
      <c r="AL218" s="74"/>
      <c r="AM218" s="74"/>
      <c r="AN218" s="74"/>
      <c r="AO218" s="74"/>
      <c r="AP218" s="74"/>
      <c r="AQ218" s="74"/>
      <c r="AR218" s="74"/>
      <c r="AS218" s="74"/>
      <c r="AT218" s="74"/>
      <c r="AU218" s="74"/>
      <c r="AV218" s="74"/>
      <c r="AW218" s="74"/>
      <c r="AX218" s="74"/>
      <c r="AY218" s="74"/>
      <c r="AZ218" s="74"/>
      <c r="BA218" s="74"/>
      <c r="BB218" s="74"/>
      <c r="BC218" s="74"/>
      <c r="BD218" s="74"/>
      <c r="BE218" s="74"/>
      <c r="BF218" s="74"/>
      <c r="BG218" s="74"/>
      <c r="BH218" s="74"/>
      <c r="BI218" s="74"/>
      <c r="BJ218" s="74"/>
      <c r="BK218" s="74"/>
      <c r="BL218" s="74"/>
      <c r="BM218" s="74"/>
      <c r="BN218" s="74"/>
      <c r="BO218" s="74"/>
      <c r="BP218" s="74"/>
      <c r="BQ218" s="74"/>
      <c r="BR218" s="74"/>
      <c r="BS218" s="74"/>
      <c r="BT218" s="74"/>
      <c r="BU218" s="74"/>
      <c r="BV218" s="74"/>
      <c r="BW218" s="74"/>
      <c r="BX218" s="74"/>
      <c r="BY218" s="74"/>
      <c r="BZ218" s="74"/>
      <c r="CA218" s="74"/>
      <c r="CB218" s="74"/>
      <c r="CC218" s="74"/>
      <c r="CD218" s="74"/>
      <c r="CE218" s="74"/>
      <c r="CF218" s="74"/>
      <c r="CG218" s="74"/>
      <c r="CH218" s="74"/>
      <c r="CI218" s="74"/>
      <c r="CJ218" s="74"/>
      <c r="CK218" s="74"/>
      <c r="CL218" s="74"/>
      <c r="CM218" s="74"/>
      <c r="CN218" s="74"/>
      <c r="CO218" s="74"/>
      <c r="CP218" s="74"/>
      <c r="CQ218" s="74"/>
      <c r="CR218" s="74"/>
      <c r="CS218" s="74"/>
      <c r="CT218" s="74"/>
      <c r="CU218" s="74"/>
      <c r="CV218" s="74"/>
      <c r="CW218" s="74"/>
      <c r="CX218" s="74"/>
      <c r="CY218" s="74"/>
      <c r="CZ218" s="74"/>
      <c r="DA218" s="74"/>
      <c r="DB218" s="74"/>
      <c r="DC218" s="74"/>
      <c r="DD218" s="74"/>
      <c r="DE218" s="74"/>
      <c r="DF218" s="74"/>
      <c r="DG218" s="74"/>
      <c r="DH218" s="74"/>
      <c r="DI218" s="74"/>
      <c r="DJ218" s="74"/>
      <c r="DK218" s="74"/>
      <c r="DL218" s="74"/>
      <c r="DM218" s="74"/>
      <c r="DN218" s="74"/>
      <c r="DO218" s="74"/>
      <c r="DP218" s="74"/>
      <c r="DQ218" s="74"/>
      <c r="DR218" s="74"/>
      <c r="DS218" s="74"/>
      <c r="DT218" s="74"/>
      <c r="DU218" s="74"/>
      <c r="DV218" s="74"/>
      <c r="DW218" s="74"/>
      <c r="DX218" s="74"/>
      <c r="DY218" s="74"/>
      <c r="DZ218" s="74"/>
      <c r="EA218" s="74"/>
      <c r="EB218" s="74"/>
      <c r="EC218" s="74"/>
      <c r="ED218" s="74"/>
      <c r="EE218" s="74"/>
      <c r="EF218" s="74"/>
      <c r="EG218" s="74"/>
      <c r="EH218" s="74"/>
      <c r="EI218" s="74"/>
      <c r="EJ218" s="74"/>
      <c r="EK218" s="74"/>
      <c r="EL218" s="74"/>
      <c r="EM218" s="74"/>
      <c r="EN218" s="74"/>
      <c r="EO218" s="74"/>
      <c r="EP218" s="74"/>
      <c r="EQ218" s="74"/>
      <c r="ER218" s="74"/>
      <c r="ES218" s="74"/>
      <c r="ET218" s="74"/>
      <c r="EU218" s="74"/>
      <c r="EV218" s="74"/>
      <c r="EW218" s="74"/>
      <c r="EX218" s="74"/>
      <c r="EY218" s="74"/>
      <c r="EZ218" s="74"/>
      <c r="FA218" s="74"/>
      <c r="FB218" s="74"/>
      <c r="FC218" s="74"/>
      <c r="FD218" s="74"/>
      <c r="FE218" s="74"/>
      <c r="FF218" s="74"/>
      <c r="FG218" s="74"/>
      <c r="FH218" s="74"/>
      <c r="FI218" s="74"/>
      <c r="FJ218" s="74"/>
      <c r="FK218" s="74"/>
      <c r="FL218" s="74"/>
      <c r="FM218" s="74"/>
      <c r="FN218" s="74"/>
      <c r="FO218" s="74"/>
      <c r="FP218" s="74"/>
      <c r="FQ218" s="74"/>
      <c r="FR218" s="74"/>
      <c r="FS218" s="74"/>
      <c r="FT218" s="74"/>
      <c r="FU218" s="74"/>
      <c r="FV218" s="74"/>
      <c r="FW218" s="74"/>
      <c r="FX218" s="74"/>
      <c r="FY218" s="74"/>
      <c r="FZ218" s="74"/>
      <c r="GA218" s="74"/>
      <c r="GB218" s="74"/>
      <c r="GC218" s="74"/>
      <c r="GD218" s="74"/>
      <c r="GE218" s="74"/>
      <c r="GF218" s="74"/>
      <c r="GG218" s="74"/>
      <c r="GH218" s="74"/>
      <c r="GI218" s="74"/>
      <c r="GJ218" s="74"/>
      <c r="GK218" s="74"/>
      <c r="GL218" s="74"/>
      <c r="GM218" s="74"/>
      <c r="GN218" s="74"/>
      <c r="GO218" s="74"/>
      <c r="GP218" s="74"/>
      <c r="GQ218" s="74"/>
      <c r="GR218" s="74"/>
      <c r="GS218" s="74"/>
      <c r="GT218" s="74"/>
      <c r="GU218" s="74"/>
      <c r="GV218" s="74"/>
      <c r="GW218" s="74"/>
      <c r="GX218" s="74"/>
      <c r="GY218" s="74"/>
      <c r="GZ218" s="74"/>
      <c r="HA218" s="74"/>
      <c r="HB218" s="74"/>
      <c r="HC218" s="74"/>
    </row>
    <row r="219" spans="1:211" customFormat="1" ht="19.95" customHeight="1" x14ac:dyDescent="0.3">
      <c r="A219" s="36"/>
      <c r="B219" s="73"/>
      <c r="C219" s="219"/>
      <c r="D219" s="74"/>
      <c r="E219" s="832" t="s">
        <v>1907</v>
      </c>
      <c r="F219" s="832"/>
      <c r="G219" s="832"/>
      <c r="H219" s="832"/>
      <c r="I219" s="832"/>
      <c r="J219" s="832"/>
      <c r="K219" s="832"/>
      <c r="L219" s="832"/>
      <c r="M219" s="832"/>
      <c r="N219" s="832"/>
      <c r="O219" s="259"/>
      <c r="P219" s="259"/>
      <c r="Q219" s="259"/>
      <c r="R219" s="260"/>
      <c r="S219" s="36"/>
      <c r="T219" s="74"/>
      <c r="U219" s="74"/>
      <c r="V219" s="74"/>
      <c r="W219" s="74"/>
      <c r="X219" s="74"/>
      <c r="Y219" s="74"/>
      <c r="Z219" s="74"/>
      <c r="AA219" s="74"/>
      <c r="AB219" s="74"/>
      <c r="AC219" s="74"/>
      <c r="AD219" s="74"/>
      <c r="AE219" s="74"/>
      <c r="AF219" s="74"/>
      <c r="AG219" s="74"/>
      <c r="AH219" s="74"/>
      <c r="AI219" s="74"/>
      <c r="AJ219" s="74"/>
      <c r="AK219" s="74"/>
      <c r="AL219" s="74"/>
      <c r="AM219" s="74"/>
      <c r="AN219" s="74"/>
      <c r="AO219" s="74"/>
      <c r="AP219" s="74"/>
      <c r="AQ219" s="74"/>
      <c r="AR219" s="74"/>
      <c r="AS219" s="74"/>
      <c r="AT219" s="74"/>
      <c r="AU219" s="74"/>
      <c r="AV219" s="74"/>
      <c r="AW219" s="74"/>
      <c r="AX219" s="74"/>
      <c r="AY219" s="74"/>
      <c r="AZ219" s="74"/>
      <c r="BA219" s="74"/>
      <c r="BB219" s="74"/>
      <c r="BC219" s="74"/>
      <c r="BD219" s="74"/>
      <c r="BE219" s="74"/>
      <c r="BF219" s="74"/>
      <c r="BG219" s="74"/>
      <c r="BH219" s="74"/>
      <c r="BI219" s="74"/>
      <c r="BJ219" s="74"/>
      <c r="BK219" s="74"/>
      <c r="BL219" s="74"/>
      <c r="BM219" s="74"/>
      <c r="BN219" s="74"/>
      <c r="BO219" s="74"/>
      <c r="BP219" s="74"/>
      <c r="BQ219" s="74"/>
      <c r="BR219" s="74"/>
      <c r="BS219" s="74"/>
      <c r="BT219" s="74"/>
      <c r="BU219" s="74"/>
      <c r="BV219" s="74"/>
      <c r="BW219" s="74"/>
      <c r="BX219" s="74"/>
      <c r="BY219" s="74"/>
      <c r="BZ219" s="74"/>
      <c r="CA219" s="74"/>
      <c r="CB219" s="74"/>
      <c r="CC219" s="74"/>
      <c r="CD219" s="74"/>
      <c r="CE219" s="74"/>
      <c r="CF219" s="74"/>
      <c r="CG219" s="74"/>
      <c r="CH219" s="74"/>
      <c r="CI219" s="74"/>
      <c r="CJ219" s="74"/>
      <c r="CK219" s="74"/>
      <c r="CL219" s="74"/>
      <c r="CM219" s="74"/>
      <c r="CN219" s="74"/>
      <c r="CO219" s="74"/>
      <c r="CP219" s="74"/>
      <c r="CQ219" s="74"/>
      <c r="CR219" s="74"/>
      <c r="CS219" s="74"/>
      <c r="CT219" s="74"/>
      <c r="CU219" s="74"/>
      <c r="CV219" s="74"/>
      <c r="CW219" s="74"/>
      <c r="CX219" s="74"/>
      <c r="CY219" s="74"/>
      <c r="CZ219" s="74"/>
      <c r="DA219" s="74"/>
      <c r="DB219" s="74"/>
      <c r="DC219" s="74"/>
      <c r="DD219" s="74"/>
      <c r="DE219" s="74"/>
      <c r="DF219" s="74"/>
      <c r="DG219" s="74"/>
      <c r="DH219" s="74"/>
      <c r="DI219" s="74"/>
      <c r="DJ219" s="74"/>
      <c r="DK219" s="74"/>
      <c r="DL219" s="74"/>
      <c r="DM219" s="74"/>
      <c r="DN219" s="74"/>
      <c r="DO219" s="74"/>
      <c r="DP219" s="74"/>
      <c r="DQ219" s="74"/>
      <c r="DR219" s="74"/>
      <c r="DS219" s="74"/>
      <c r="DT219" s="74"/>
      <c r="DU219" s="74"/>
      <c r="DV219" s="74"/>
      <c r="DW219" s="74"/>
      <c r="DX219" s="74"/>
      <c r="DY219" s="74"/>
      <c r="DZ219" s="74"/>
      <c r="EA219" s="74"/>
      <c r="EB219" s="74"/>
      <c r="EC219" s="74"/>
      <c r="ED219" s="74"/>
      <c r="EE219" s="74"/>
      <c r="EF219" s="74"/>
      <c r="EG219" s="74"/>
      <c r="EH219" s="74"/>
      <c r="EI219" s="74"/>
      <c r="EJ219" s="74"/>
      <c r="EK219" s="74"/>
      <c r="EL219" s="74"/>
      <c r="EM219" s="74"/>
      <c r="EN219" s="74"/>
      <c r="EO219" s="74"/>
      <c r="EP219" s="74"/>
      <c r="EQ219" s="74"/>
      <c r="ER219" s="74"/>
      <c r="ES219" s="74"/>
      <c r="ET219" s="74"/>
      <c r="EU219" s="74"/>
      <c r="EV219" s="74"/>
      <c r="EW219" s="74"/>
      <c r="EX219" s="74"/>
      <c r="EY219" s="74"/>
      <c r="EZ219" s="74"/>
      <c r="FA219" s="74"/>
      <c r="FB219" s="74"/>
      <c r="FC219" s="74"/>
      <c r="FD219" s="74"/>
      <c r="FE219" s="74"/>
      <c r="FF219" s="74"/>
      <c r="FG219" s="74"/>
      <c r="FH219" s="74"/>
      <c r="FI219" s="74"/>
      <c r="FJ219" s="74"/>
      <c r="FK219" s="74"/>
      <c r="FL219" s="74"/>
      <c r="FM219" s="74"/>
      <c r="FN219" s="74"/>
      <c r="FO219" s="74"/>
      <c r="FP219" s="74"/>
      <c r="FQ219" s="74"/>
      <c r="FR219" s="74"/>
      <c r="FS219" s="74"/>
      <c r="FT219" s="74"/>
      <c r="FU219" s="74"/>
      <c r="FV219" s="74"/>
      <c r="FW219" s="74"/>
      <c r="FX219" s="74"/>
      <c r="FY219" s="74"/>
      <c r="FZ219" s="74"/>
      <c r="GA219" s="74"/>
      <c r="GB219" s="74"/>
      <c r="GC219" s="74"/>
      <c r="GD219" s="74"/>
      <c r="GE219" s="74"/>
      <c r="GF219" s="74"/>
      <c r="GG219" s="74"/>
      <c r="GH219" s="74"/>
      <c r="GI219" s="74"/>
      <c r="GJ219" s="74"/>
      <c r="GK219" s="74"/>
      <c r="GL219" s="74"/>
      <c r="GM219" s="74"/>
      <c r="GN219" s="74"/>
      <c r="GO219" s="74"/>
      <c r="GP219" s="74"/>
      <c r="GQ219" s="74"/>
      <c r="GR219" s="74"/>
      <c r="GS219" s="74"/>
      <c r="GT219" s="74"/>
      <c r="GU219" s="74"/>
      <c r="GV219" s="74"/>
      <c r="GW219" s="74"/>
      <c r="GX219" s="74"/>
      <c r="GY219" s="74"/>
      <c r="GZ219" s="74"/>
      <c r="HA219" s="74"/>
      <c r="HB219" s="74"/>
      <c r="HC219" s="74"/>
    </row>
    <row r="220" spans="1:211" customFormat="1" ht="19.95" customHeight="1" x14ac:dyDescent="0.3">
      <c r="A220" s="36"/>
      <c r="B220" s="73"/>
      <c r="C220" s="219"/>
      <c r="D220" s="74"/>
      <c r="E220" s="832" t="s">
        <v>1908</v>
      </c>
      <c r="F220" s="832"/>
      <c r="G220" s="832"/>
      <c r="H220" s="832"/>
      <c r="I220" s="832"/>
      <c r="J220" s="832"/>
      <c r="K220" s="832"/>
      <c r="L220" s="832"/>
      <c r="M220" s="832"/>
      <c r="N220" s="832"/>
      <c r="O220" s="832"/>
      <c r="P220" s="832"/>
      <c r="Q220" s="832"/>
      <c r="R220" s="833"/>
      <c r="S220" s="36"/>
      <c r="T220" s="74"/>
      <c r="U220" s="74"/>
      <c r="V220" s="74"/>
      <c r="W220" s="74"/>
      <c r="X220" s="74"/>
      <c r="Y220" s="74"/>
      <c r="Z220" s="74"/>
      <c r="AA220" s="74"/>
      <c r="AB220" s="74"/>
      <c r="AC220" s="74"/>
      <c r="AD220" s="74"/>
      <c r="AE220" s="74"/>
      <c r="AF220" s="74"/>
      <c r="AG220" s="74"/>
      <c r="AH220" s="74"/>
      <c r="AI220" s="74"/>
      <c r="AJ220" s="74"/>
      <c r="AK220" s="74"/>
      <c r="AL220" s="74"/>
      <c r="AM220" s="74"/>
      <c r="AN220" s="74"/>
      <c r="AO220" s="74"/>
      <c r="AP220" s="74"/>
      <c r="AQ220" s="74"/>
      <c r="AR220" s="74"/>
      <c r="AS220" s="74"/>
      <c r="AT220" s="74"/>
      <c r="AU220" s="74"/>
      <c r="AV220" s="74"/>
      <c r="AW220" s="74"/>
      <c r="AX220" s="74"/>
      <c r="AY220" s="74"/>
      <c r="AZ220" s="74"/>
      <c r="BA220" s="74"/>
      <c r="BB220" s="74"/>
      <c r="BC220" s="74"/>
      <c r="BD220" s="74"/>
      <c r="BE220" s="74"/>
      <c r="BF220" s="74"/>
      <c r="BG220" s="74"/>
      <c r="BH220" s="74"/>
      <c r="BI220" s="74"/>
      <c r="BJ220" s="74"/>
      <c r="BK220" s="74"/>
      <c r="BL220" s="74"/>
      <c r="BM220" s="74"/>
      <c r="BN220" s="74"/>
      <c r="BO220" s="74"/>
      <c r="BP220" s="74"/>
      <c r="BQ220" s="74"/>
      <c r="BR220" s="74"/>
      <c r="BS220" s="74"/>
      <c r="BT220" s="74"/>
      <c r="BU220" s="74"/>
      <c r="BV220" s="74"/>
      <c r="BW220" s="74"/>
      <c r="BX220" s="74"/>
      <c r="BY220" s="74"/>
      <c r="BZ220" s="74"/>
      <c r="CA220" s="74"/>
      <c r="CB220" s="74"/>
      <c r="CC220" s="74"/>
      <c r="CD220" s="74"/>
      <c r="CE220" s="74"/>
      <c r="CF220" s="74"/>
      <c r="CG220" s="74"/>
      <c r="CH220" s="74"/>
      <c r="CI220" s="74"/>
      <c r="CJ220" s="74"/>
      <c r="CK220" s="74"/>
      <c r="CL220" s="74"/>
      <c r="CM220" s="74"/>
      <c r="CN220" s="74"/>
      <c r="CO220" s="74"/>
      <c r="CP220" s="74"/>
      <c r="CQ220" s="74"/>
      <c r="CR220" s="74"/>
      <c r="CS220" s="74"/>
      <c r="CT220" s="74"/>
      <c r="CU220" s="74"/>
      <c r="CV220" s="74"/>
      <c r="CW220" s="74"/>
      <c r="CX220" s="74"/>
      <c r="CY220" s="74"/>
      <c r="CZ220" s="74"/>
      <c r="DA220" s="74"/>
      <c r="DB220" s="74"/>
      <c r="DC220" s="74"/>
      <c r="DD220" s="74"/>
      <c r="DE220" s="74"/>
      <c r="DF220" s="74"/>
      <c r="DG220" s="74"/>
      <c r="DH220" s="74"/>
      <c r="DI220" s="74"/>
      <c r="DJ220" s="74"/>
      <c r="DK220" s="74"/>
      <c r="DL220" s="74"/>
      <c r="DM220" s="74"/>
      <c r="DN220" s="74"/>
      <c r="DO220" s="74"/>
      <c r="DP220" s="74"/>
      <c r="DQ220" s="74"/>
      <c r="DR220" s="74"/>
      <c r="DS220" s="74"/>
      <c r="DT220" s="74"/>
      <c r="DU220" s="74"/>
      <c r="DV220" s="74"/>
      <c r="DW220" s="74"/>
      <c r="DX220" s="74"/>
      <c r="DY220" s="74"/>
      <c r="DZ220" s="74"/>
      <c r="EA220" s="74"/>
      <c r="EB220" s="74"/>
      <c r="EC220" s="74"/>
      <c r="ED220" s="74"/>
      <c r="EE220" s="74"/>
      <c r="EF220" s="74"/>
      <c r="EG220" s="74"/>
      <c r="EH220" s="74"/>
      <c r="EI220" s="74"/>
      <c r="EJ220" s="74"/>
      <c r="EK220" s="74"/>
      <c r="EL220" s="74"/>
      <c r="EM220" s="74"/>
      <c r="EN220" s="74"/>
      <c r="EO220" s="74"/>
      <c r="EP220" s="74"/>
      <c r="EQ220" s="74"/>
      <c r="ER220" s="74"/>
      <c r="ES220" s="74"/>
      <c r="ET220" s="74"/>
      <c r="EU220" s="74"/>
      <c r="EV220" s="74"/>
      <c r="EW220" s="74"/>
      <c r="EX220" s="74"/>
      <c r="EY220" s="74"/>
      <c r="EZ220" s="74"/>
      <c r="FA220" s="74"/>
      <c r="FB220" s="74"/>
      <c r="FC220" s="74"/>
      <c r="FD220" s="74"/>
      <c r="FE220" s="74"/>
      <c r="FF220" s="74"/>
      <c r="FG220" s="74"/>
      <c r="FH220" s="74"/>
      <c r="FI220" s="74"/>
      <c r="FJ220" s="74"/>
      <c r="FK220" s="74"/>
      <c r="FL220" s="74"/>
      <c r="FM220" s="74"/>
      <c r="FN220" s="74"/>
      <c r="FO220" s="74"/>
      <c r="FP220" s="74"/>
      <c r="FQ220" s="74"/>
      <c r="FR220" s="74"/>
      <c r="FS220" s="74"/>
      <c r="FT220" s="74"/>
      <c r="FU220" s="74"/>
      <c r="FV220" s="74"/>
      <c r="FW220" s="74"/>
      <c r="FX220" s="74"/>
      <c r="FY220" s="74"/>
      <c r="FZ220" s="74"/>
      <c r="GA220" s="74"/>
      <c r="GB220" s="74"/>
      <c r="GC220" s="74"/>
      <c r="GD220" s="74"/>
      <c r="GE220" s="74"/>
      <c r="GF220" s="74"/>
      <c r="GG220" s="74"/>
      <c r="GH220" s="74"/>
      <c r="GI220" s="74"/>
      <c r="GJ220" s="74"/>
      <c r="GK220" s="74"/>
      <c r="GL220" s="74"/>
      <c r="GM220" s="74"/>
      <c r="GN220" s="74"/>
      <c r="GO220" s="74"/>
      <c r="GP220" s="74"/>
      <c r="GQ220" s="74"/>
      <c r="GR220" s="74"/>
      <c r="GS220" s="74"/>
      <c r="GT220" s="74"/>
      <c r="GU220" s="74"/>
      <c r="GV220" s="74"/>
      <c r="GW220" s="74"/>
      <c r="GX220" s="74"/>
      <c r="GY220" s="74"/>
      <c r="GZ220" s="74"/>
      <c r="HA220" s="74"/>
      <c r="HB220" s="74"/>
      <c r="HC220" s="74"/>
    </row>
    <row r="221" spans="1:211" customFormat="1" ht="19.95" customHeight="1" x14ac:dyDescent="0.3">
      <c r="A221" s="36"/>
      <c r="B221" s="73"/>
      <c r="C221" s="219"/>
      <c r="D221" s="74"/>
      <c r="E221" s="832"/>
      <c r="F221" s="832"/>
      <c r="G221" s="832"/>
      <c r="H221" s="832"/>
      <c r="I221" s="832"/>
      <c r="J221" s="832"/>
      <c r="K221" s="832"/>
      <c r="L221" s="832"/>
      <c r="M221" s="832"/>
      <c r="N221" s="832"/>
      <c r="O221" s="832"/>
      <c r="P221" s="832"/>
      <c r="Q221" s="832"/>
      <c r="R221" s="833"/>
      <c r="S221" s="36"/>
      <c r="T221" s="74"/>
      <c r="U221" s="74"/>
      <c r="V221" s="74"/>
      <c r="W221" s="74"/>
      <c r="X221" s="74"/>
      <c r="Y221" s="74"/>
      <c r="Z221" s="74"/>
      <c r="AA221" s="74"/>
      <c r="AB221" s="74"/>
      <c r="AC221" s="74"/>
      <c r="AD221" s="74"/>
      <c r="AE221" s="74"/>
      <c r="AF221" s="74"/>
      <c r="AG221" s="74"/>
      <c r="AH221" s="74"/>
      <c r="AI221" s="74"/>
      <c r="AJ221" s="74"/>
      <c r="AK221" s="74"/>
      <c r="AL221" s="74"/>
      <c r="AM221" s="74"/>
      <c r="AN221" s="74"/>
      <c r="AO221" s="74"/>
      <c r="AP221" s="74"/>
      <c r="AQ221" s="74"/>
      <c r="AR221" s="74"/>
      <c r="AS221" s="74"/>
      <c r="AT221" s="74"/>
      <c r="AU221" s="74"/>
      <c r="AV221" s="74"/>
      <c r="AW221" s="74"/>
      <c r="AX221" s="74"/>
      <c r="AY221" s="74"/>
      <c r="AZ221" s="74"/>
      <c r="BA221" s="74"/>
      <c r="BB221" s="74"/>
      <c r="BC221" s="74"/>
      <c r="BD221" s="74"/>
      <c r="BE221" s="74"/>
      <c r="BF221" s="74"/>
      <c r="BG221" s="74"/>
      <c r="BH221" s="74"/>
      <c r="BI221" s="74"/>
      <c r="BJ221" s="74"/>
      <c r="BK221" s="74"/>
      <c r="BL221" s="74"/>
      <c r="BM221" s="74"/>
      <c r="BN221" s="74"/>
      <c r="BO221" s="74"/>
      <c r="BP221" s="74"/>
      <c r="BQ221" s="74"/>
      <c r="BR221" s="74"/>
      <c r="BS221" s="74"/>
      <c r="BT221" s="74"/>
      <c r="BU221" s="74"/>
      <c r="BV221" s="74"/>
      <c r="BW221" s="74"/>
      <c r="BX221" s="74"/>
      <c r="BY221" s="74"/>
      <c r="BZ221" s="74"/>
      <c r="CA221" s="74"/>
      <c r="CB221" s="74"/>
      <c r="CC221" s="74"/>
      <c r="CD221" s="74"/>
      <c r="CE221" s="74"/>
      <c r="CF221" s="74"/>
      <c r="CG221" s="74"/>
      <c r="CH221" s="74"/>
      <c r="CI221" s="74"/>
      <c r="CJ221" s="74"/>
      <c r="CK221" s="74"/>
      <c r="CL221" s="74"/>
      <c r="CM221" s="74"/>
      <c r="CN221" s="74"/>
      <c r="CO221" s="74"/>
      <c r="CP221" s="74"/>
      <c r="CQ221" s="74"/>
      <c r="CR221" s="74"/>
      <c r="CS221" s="74"/>
      <c r="CT221" s="74"/>
      <c r="CU221" s="74"/>
      <c r="CV221" s="74"/>
      <c r="CW221" s="74"/>
      <c r="CX221" s="74"/>
      <c r="CY221" s="74"/>
      <c r="CZ221" s="74"/>
      <c r="DA221" s="74"/>
      <c r="DB221" s="74"/>
      <c r="DC221" s="74"/>
      <c r="DD221" s="74"/>
      <c r="DE221" s="74"/>
      <c r="DF221" s="74"/>
      <c r="DG221" s="74"/>
      <c r="DH221" s="74"/>
      <c r="DI221" s="74"/>
      <c r="DJ221" s="74"/>
      <c r="DK221" s="74"/>
      <c r="DL221" s="74"/>
      <c r="DM221" s="74"/>
      <c r="DN221" s="74"/>
      <c r="DO221" s="74"/>
      <c r="DP221" s="74"/>
      <c r="DQ221" s="74"/>
      <c r="DR221" s="74"/>
      <c r="DS221" s="74"/>
      <c r="DT221" s="74"/>
      <c r="DU221" s="74"/>
      <c r="DV221" s="74"/>
      <c r="DW221" s="74"/>
      <c r="DX221" s="74"/>
      <c r="DY221" s="74"/>
      <c r="DZ221" s="74"/>
      <c r="EA221" s="74"/>
      <c r="EB221" s="74"/>
      <c r="EC221" s="74"/>
      <c r="ED221" s="74"/>
      <c r="EE221" s="74"/>
      <c r="EF221" s="74"/>
      <c r="EG221" s="74"/>
      <c r="EH221" s="74"/>
      <c r="EI221" s="74"/>
      <c r="EJ221" s="74"/>
      <c r="EK221" s="74"/>
      <c r="EL221" s="74"/>
      <c r="EM221" s="74"/>
      <c r="EN221" s="74"/>
      <c r="EO221" s="74"/>
      <c r="EP221" s="74"/>
      <c r="EQ221" s="74"/>
      <c r="ER221" s="74"/>
      <c r="ES221" s="74"/>
      <c r="ET221" s="74"/>
      <c r="EU221" s="74"/>
      <c r="EV221" s="74"/>
      <c r="EW221" s="74"/>
      <c r="EX221" s="74"/>
      <c r="EY221" s="74"/>
      <c r="EZ221" s="74"/>
      <c r="FA221" s="74"/>
      <c r="FB221" s="74"/>
      <c r="FC221" s="74"/>
      <c r="FD221" s="74"/>
      <c r="FE221" s="74"/>
      <c r="FF221" s="74"/>
      <c r="FG221" s="74"/>
      <c r="FH221" s="74"/>
      <c r="FI221" s="74"/>
      <c r="FJ221" s="74"/>
      <c r="FK221" s="74"/>
      <c r="FL221" s="74"/>
      <c r="FM221" s="74"/>
      <c r="FN221" s="74"/>
      <c r="FO221" s="74"/>
      <c r="FP221" s="74"/>
      <c r="FQ221" s="74"/>
      <c r="FR221" s="74"/>
      <c r="FS221" s="74"/>
      <c r="FT221" s="74"/>
      <c r="FU221" s="74"/>
      <c r="FV221" s="74"/>
      <c r="FW221" s="74"/>
      <c r="FX221" s="74"/>
      <c r="FY221" s="74"/>
      <c r="FZ221" s="74"/>
      <c r="GA221" s="74"/>
      <c r="GB221" s="74"/>
      <c r="GC221" s="74"/>
      <c r="GD221" s="74"/>
      <c r="GE221" s="74"/>
      <c r="GF221" s="74"/>
      <c r="GG221" s="74"/>
      <c r="GH221" s="74"/>
      <c r="GI221" s="74"/>
      <c r="GJ221" s="74"/>
      <c r="GK221" s="74"/>
      <c r="GL221" s="74"/>
      <c r="GM221" s="74"/>
      <c r="GN221" s="74"/>
      <c r="GO221" s="74"/>
      <c r="GP221" s="74"/>
      <c r="GQ221" s="74"/>
      <c r="GR221" s="74"/>
      <c r="GS221" s="74"/>
      <c r="GT221" s="74"/>
      <c r="GU221" s="74"/>
      <c r="GV221" s="74"/>
      <c r="GW221" s="74"/>
      <c r="GX221" s="74"/>
      <c r="GY221" s="74"/>
      <c r="GZ221" s="74"/>
      <c r="HA221" s="74"/>
      <c r="HB221" s="74"/>
      <c r="HC221" s="74"/>
    </row>
    <row r="222" spans="1:211" customFormat="1" ht="19.95" customHeight="1" x14ac:dyDescent="0.3">
      <c r="A222" s="36"/>
      <c r="B222" s="73"/>
      <c r="C222" s="219"/>
      <c r="D222" s="74"/>
      <c r="E222" s="832"/>
      <c r="F222" s="832"/>
      <c r="G222" s="832"/>
      <c r="H222" s="832"/>
      <c r="I222" s="832"/>
      <c r="J222" s="832"/>
      <c r="K222" s="832"/>
      <c r="L222" s="832"/>
      <c r="M222" s="832"/>
      <c r="N222" s="832"/>
      <c r="O222" s="832"/>
      <c r="P222" s="832"/>
      <c r="Q222" s="832"/>
      <c r="R222" s="833"/>
      <c r="S222" s="36"/>
      <c r="T222" s="74"/>
      <c r="U222" s="74"/>
      <c r="V222" s="74"/>
      <c r="W222" s="74"/>
      <c r="X222" s="74"/>
      <c r="Y222" s="74"/>
      <c r="Z222" s="74"/>
      <c r="AA222" s="74"/>
      <c r="AB222" s="74"/>
      <c r="AC222" s="74"/>
      <c r="AD222" s="74"/>
      <c r="AE222" s="74"/>
      <c r="AF222" s="74"/>
      <c r="AG222" s="74"/>
      <c r="AH222" s="74"/>
      <c r="AI222" s="74"/>
      <c r="AJ222" s="74"/>
      <c r="AK222" s="74"/>
      <c r="AL222" s="74"/>
      <c r="AM222" s="74"/>
      <c r="AN222" s="74"/>
      <c r="AO222" s="74"/>
      <c r="AP222" s="74"/>
      <c r="AQ222" s="74"/>
      <c r="AR222" s="74"/>
      <c r="AS222" s="74"/>
      <c r="AT222" s="74"/>
      <c r="AU222" s="74"/>
      <c r="AV222" s="74"/>
      <c r="AW222" s="74"/>
      <c r="AX222" s="74"/>
      <c r="AY222" s="74"/>
      <c r="AZ222" s="74"/>
      <c r="BA222" s="74"/>
      <c r="BB222" s="74"/>
      <c r="BC222" s="74"/>
      <c r="BD222" s="74"/>
      <c r="BE222" s="74"/>
      <c r="BF222" s="74"/>
      <c r="BG222" s="74"/>
      <c r="BH222" s="74"/>
      <c r="BI222" s="74"/>
      <c r="BJ222" s="74"/>
      <c r="BK222" s="74"/>
      <c r="BL222" s="74"/>
      <c r="BM222" s="74"/>
      <c r="BN222" s="74"/>
      <c r="BO222" s="74"/>
      <c r="BP222" s="74"/>
      <c r="BQ222" s="74"/>
      <c r="BR222" s="74"/>
      <c r="BS222" s="74"/>
      <c r="BT222" s="74"/>
      <c r="BU222" s="74"/>
      <c r="BV222" s="74"/>
      <c r="BW222" s="74"/>
      <c r="BX222" s="74"/>
      <c r="BY222" s="74"/>
      <c r="BZ222" s="74"/>
      <c r="CA222" s="74"/>
      <c r="CB222" s="74"/>
      <c r="CC222" s="74"/>
      <c r="CD222" s="74"/>
      <c r="CE222" s="74"/>
      <c r="CF222" s="74"/>
      <c r="CG222" s="74"/>
      <c r="CH222" s="74"/>
      <c r="CI222" s="74"/>
      <c r="CJ222" s="74"/>
      <c r="CK222" s="74"/>
      <c r="CL222" s="74"/>
      <c r="CM222" s="74"/>
      <c r="CN222" s="74"/>
      <c r="CO222" s="74"/>
      <c r="CP222" s="74"/>
      <c r="CQ222" s="74"/>
      <c r="CR222" s="74"/>
      <c r="CS222" s="74"/>
      <c r="CT222" s="74"/>
      <c r="CU222" s="74"/>
      <c r="CV222" s="74"/>
      <c r="CW222" s="74"/>
      <c r="CX222" s="74"/>
      <c r="CY222" s="74"/>
      <c r="CZ222" s="74"/>
      <c r="DA222" s="74"/>
      <c r="DB222" s="74"/>
      <c r="DC222" s="74"/>
      <c r="DD222" s="74"/>
      <c r="DE222" s="74"/>
      <c r="DF222" s="74"/>
      <c r="DG222" s="74"/>
      <c r="DH222" s="74"/>
      <c r="DI222" s="74"/>
      <c r="DJ222" s="74"/>
      <c r="DK222" s="74"/>
      <c r="DL222" s="74"/>
      <c r="DM222" s="74"/>
      <c r="DN222" s="74"/>
      <c r="DO222" s="74"/>
      <c r="DP222" s="74"/>
      <c r="DQ222" s="74"/>
      <c r="DR222" s="74"/>
      <c r="DS222" s="74"/>
      <c r="DT222" s="74"/>
      <c r="DU222" s="74"/>
      <c r="DV222" s="74"/>
      <c r="DW222" s="74"/>
      <c r="DX222" s="74"/>
      <c r="DY222" s="74"/>
      <c r="DZ222" s="74"/>
      <c r="EA222" s="74"/>
      <c r="EB222" s="74"/>
      <c r="EC222" s="74"/>
      <c r="ED222" s="74"/>
      <c r="EE222" s="74"/>
      <c r="EF222" s="74"/>
      <c r="EG222" s="74"/>
      <c r="EH222" s="74"/>
      <c r="EI222" s="74"/>
      <c r="EJ222" s="74"/>
      <c r="EK222" s="74"/>
      <c r="EL222" s="74"/>
      <c r="EM222" s="74"/>
      <c r="EN222" s="74"/>
      <c r="EO222" s="74"/>
      <c r="EP222" s="74"/>
      <c r="EQ222" s="74"/>
      <c r="ER222" s="74"/>
      <c r="ES222" s="74"/>
      <c r="ET222" s="74"/>
      <c r="EU222" s="74"/>
      <c r="EV222" s="74"/>
      <c r="EW222" s="74"/>
      <c r="EX222" s="74"/>
      <c r="EY222" s="74"/>
      <c r="EZ222" s="74"/>
      <c r="FA222" s="74"/>
      <c r="FB222" s="74"/>
      <c r="FC222" s="74"/>
      <c r="FD222" s="74"/>
      <c r="FE222" s="74"/>
      <c r="FF222" s="74"/>
      <c r="FG222" s="74"/>
      <c r="FH222" s="74"/>
      <c r="FI222" s="74"/>
      <c r="FJ222" s="74"/>
      <c r="FK222" s="74"/>
      <c r="FL222" s="74"/>
      <c r="FM222" s="74"/>
      <c r="FN222" s="74"/>
      <c r="FO222" s="74"/>
      <c r="FP222" s="74"/>
      <c r="FQ222" s="74"/>
      <c r="FR222" s="74"/>
      <c r="FS222" s="74"/>
      <c r="FT222" s="74"/>
      <c r="FU222" s="74"/>
      <c r="FV222" s="74"/>
      <c r="FW222" s="74"/>
      <c r="FX222" s="74"/>
      <c r="FY222" s="74"/>
      <c r="FZ222" s="74"/>
      <c r="GA222" s="74"/>
      <c r="GB222" s="74"/>
      <c r="GC222" s="74"/>
      <c r="GD222" s="74"/>
      <c r="GE222" s="74"/>
      <c r="GF222" s="74"/>
      <c r="GG222" s="74"/>
      <c r="GH222" s="74"/>
      <c r="GI222" s="74"/>
      <c r="GJ222" s="74"/>
      <c r="GK222" s="74"/>
      <c r="GL222" s="74"/>
      <c r="GM222" s="74"/>
      <c r="GN222" s="74"/>
      <c r="GO222" s="74"/>
      <c r="GP222" s="74"/>
      <c r="GQ222" s="74"/>
      <c r="GR222" s="74"/>
      <c r="GS222" s="74"/>
      <c r="GT222" s="74"/>
      <c r="GU222" s="74"/>
      <c r="GV222" s="74"/>
      <c r="GW222" s="74"/>
      <c r="GX222" s="74"/>
      <c r="GY222" s="74"/>
      <c r="GZ222" s="74"/>
      <c r="HA222" s="74"/>
      <c r="HB222" s="74"/>
      <c r="HC222" s="74"/>
    </row>
    <row r="223" spans="1:211" customFormat="1" ht="10.199999999999999" customHeight="1" x14ac:dyDescent="0.3">
      <c r="A223" s="36"/>
      <c r="B223" s="73"/>
      <c r="C223" s="218"/>
      <c r="D223" s="74"/>
      <c r="E223" s="259"/>
      <c r="F223" s="259"/>
      <c r="G223" s="259"/>
      <c r="H223" s="259"/>
      <c r="I223" s="259"/>
      <c r="J223" s="259"/>
      <c r="K223" s="259"/>
      <c r="L223" s="74"/>
      <c r="M223" s="222"/>
      <c r="N223" s="74"/>
      <c r="O223" s="74"/>
      <c r="P223" s="74"/>
      <c r="Q223" s="74"/>
      <c r="R223" s="260"/>
      <c r="S223" s="36"/>
      <c r="T223" s="74"/>
      <c r="U223" s="74"/>
      <c r="V223" s="74"/>
      <c r="W223" s="74"/>
      <c r="X223" s="74"/>
      <c r="Y223" s="74"/>
      <c r="Z223" s="74"/>
      <c r="AA223" s="74"/>
      <c r="AB223" s="74"/>
      <c r="AC223" s="74"/>
      <c r="AD223" s="74"/>
      <c r="AE223" s="74"/>
      <c r="AF223" s="74"/>
      <c r="AG223" s="74"/>
      <c r="AH223" s="74"/>
      <c r="AI223" s="74"/>
      <c r="AJ223" s="74"/>
      <c r="AK223" s="74"/>
      <c r="AL223" s="74"/>
      <c r="AM223" s="74"/>
      <c r="AN223" s="74"/>
      <c r="AO223" s="74"/>
      <c r="AP223" s="74"/>
      <c r="AQ223" s="74"/>
      <c r="AR223" s="74"/>
      <c r="AS223" s="74"/>
      <c r="AT223" s="74"/>
      <c r="AU223" s="74"/>
      <c r="AV223" s="74"/>
      <c r="AW223" s="74"/>
      <c r="AX223" s="74"/>
      <c r="AY223" s="74"/>
      <c r="AZ223" s="74"/>
      <c r="BA223" s="74"/>
      <c r="BB223" s="74"/>
      <c r="BC223" s="74"/>
      <c r="BD223" s="74"/>
      <c r="BE223" s="74"/>
      <c r="BF223" s="74"/>
      <c r="BG223" s="74"/>
      <c r="BH223" s="74"/>
      <c r="BI223" s="74"/>
      <c r="BJ223" s="74"/>
      <c r="BK223" s="74"/>
      <c r="BL223" s="74"/>
      <c r="BM223" s="74"/>
      <c r="BN223" s="74"/>
      <c r="BO223" s="74"/>
      <c r="BP223" s="74"/>
      <c r="BQ223" s="74"/>
      <c r="BR223" s="74"/>
      <c r="BS223" s="74"/>
      <c r="BT223" s="74"/>
      <c r="BU223" s="74"/>
      <c r="BV223" s="74"/>
      <c r="BW223" s="74"/>
      <c r="BX223" s="74"/>
      <c r="BY223" s="74"/>
      <c r="BZ223" s="74"/>
      <c r="CA223" s="74"/>
      <c r="CB223" s="74"/>
      <c r="CC223" s="74"/>
      <c r="CD223" s="74"/>
      <c r="CE223" s="74"/>
      <c r="CF223" s="74"/>
      <c r="CG223" s="74"/>
      <c r="CH223" s="74"/>
      <c r="CI223" s="74"/>
      <c r="CJ223" s="74"/>
      <c r="CK223" s="74"/>
      <c r="CL223" s="74"/>
      <c r="CM223" s="74"/>
      <c r="CN223" s="74"/>
      <c r="CO223" s="74"/>
      <c r="CP223" s="74"/>
      <c r="CQ223" s="74"/>
      <c r="CR223" s="74"/>
      <c r="CS223" s="74"/>
      <c r="CT223" s="74"/>
      <c r="CU223" s="74"/>
      <c r="CV223" s="74"/>
      <c r="CW223" s="74"/>
      <c r="CX223" s="74"/>
      <c r="CY223" s="74"/>
      <c r="CZ223" s="74"/>
      <c r="DA223" s="74"/>
      <c r="DB223" s="74"/>
      <c r="DC223" s="74"/>
      <c r="DD223" s="74"/>
      <c r="DE223" s="74"/>
      <c r="DF223" s="74"/>
      <c r="DG223" s="74"/>
      <c r="DH223" s="74"/>
      <c r="DI223" s="74"/>
      <c r="DJ223" s="74"/>
      <c r="DK223" s="74"/>
      <c r="DL223" s="74"/>
      <c r="DM223" s="74"/>
      <c r="DN223" s="74"/>
      <c r="DO223" s="74"/>
      <c r="DP223" s="74"/>
      <c r="DQ223" s="74"/>
      <c r="DR223" s="74"/>
      <c r="DS223" s="74"/>
      <c r="DT223" s="74"/>
      <c r="DU223" s="74"/>
      <c r="DV223" s="74"/>
      <c r="DW223" s="74"/>
      <c r="DX223" s="74"/>
      <c r="DY223" s="74"/>
      <c r="DZ223" s="74"/>
      <c r="EA223" s="74"/>
      <c r="EB223" s="74"/>
      <c r="EC223" s="74"/>
      <c r="ED223" s="74"/>
      <c r="EE223" s="74"/>
      <c r="EF223" s="74"/>
      <c r="EG223" s="74"/>
      <c r="EH223" s="74"/>
      <c r="EI223" s="74"/>
      <c r="EJ223" s="74"/>
      <c r="EK223" s="74"/>
      <c r="EL223" s="74"/>
      <c r="EM223" s="74"/>
      <c r="EN223" s="74"/>
      <c r="EO223" s="74"/>
      <c r="EP223" s="74"/>
      <c r="EQ223" s="74"/>
      <c r="ER223" s="74"/>
      <c r="ES223" s="74"/>
      <c r="ET223" s="74"/>
      <c r="EU223" s="74"/>
      <c r="EV223" s="74"/>
      <c r="EW223" s="74"/>
      <c r="EX223" s="74"/>
      <c r="EY223" s="74"/>
      <c r="EZ223" s="74"/>
      <c r="FA223" s="74"/>
      <c r="FB223" s="74"/>
      <c r="FC223" s="74"/>
      <c r="FD223" s="74"/>
      <c r="FE223" s="74"/>
      <c r="FF223" s="74"/>
      <c r="FG223" s="74"/>
      <c r="FH223" s="74"/>
      <c r="FI223" s="74"/>
      <c r="FJ223" s="74"/>
      <c r="FK223" s="74"/>
      <c r="FL223" s="74"/>
      <c r="FM223" s="74"/>
      <c r="FN223" s="74"/>
      <c r="FO223" s="74"/>
      <c r="FP223" s="74"/>
      <c r="FQ223" s="74"/>
      <c r="FR223" s="74"/>
      <c r="FS223" s="74"/>
      <c r="FT223" s="74"/>
      <c r="FU223" s="74"/>
      <c r="FV223" s="74"/>
      <c r="FW223" s="74"/>
      <c r="FX223" s="74"/>
      <c r="FY223" s="74"/>
      <c r="FZ223" s="74"/>
      <c r="GA223" s="74"/>
      <c r="GB223" s="74"/>
      <c r="GC223" s="74"/>
      <c r="GD223" s="74"/>
      <c r="GE223" s="74"/>
      <c r="GF223" s="74"/>
      <c r="GG223" s="74"/>
      <c r="GH223" s="74"/>
      <c r="GI223" s="74"/>
      <c r="GJ223" s="74"/>
      <c r="GK223" s="74"/>
      <c r="GL223" s="74"/>
      <c r="GM223" s="74"/>
      <c r="GN223" s="74"/>
      <c r="GO223" s="74"/>
      <c r="GP223" s="74"/>
      <c r="GQ223" s="74"/>
      <c r="GR223" s="74"/>
      <c r="GS223" s="74"/>
      <c r="GT223" s="74"/>
      <c r="GU223" s="74"/>
      <c r="GV223" s="74"/>
      <c r="GW223" s="74"/>
      <c r="GX223" s="74"/>
      <c r="GY223" s="74"/>
      <c r="GZ223" s="74"/>
      <c r="HA223" s="74"/>
      <c r="HB223" s="74"/>
      <c r="HC223" s="74"/>
    </row>
    <row r="224" spans="1:211" customFormat="1" ht="19.95" customHeight="1" x14ac:dyDescent="0.3">
      <c r="A224" s="36"/>
      <c r="B224" s="73"/>
      <c r="C224" s="218"/>
      <c r="D224" s="247" t="s">
        <v>1909</v>
      </c>
      <c r="E224" s="256" t="s">
        <v>1910</v>
      </c>
      <c r="F224" s="257"/>
      <c r="G224" s="254"/>
      <c r="H224" s="254"/>
      <c r="I224" s="254"/>
      <c r="J224" s="254"/>
      <c r="K224" s="254"/>
      <c r="L224" s="254"/>
      <c r="M224" s="258"/>
      <c r="N224" s="254"/>
      <c r="O224" s="254"/>
      <c r="P224" s="254"/>
      <c r="Q224" s="254"/>
      <c r="R224" s="255"/>
      <c r="S224" s="36"/>
      <c r="T224" s="74"/>
      <c r="U224" s="74"/>
      <c r="V224" s="74"/>
      <c r="W224" s="74"/>
      <c r="X224" s="74"/>
      <c r="Y224" s="74"/>
      <c r="Z224" s="74"/>
      <c r="AA224" s="74"/>
      <c r="AB224" s="74"/>
      <c r="AC224" s="74"/>
      <c r="AD224" s="74"/>
      <c r="AE224" s="74"/>
      <c r="AF224" s="74"/>
      <c r="AG224" s="74"/>
      <c r="AH224" s="74"/>
      <c r="AI224" s="74"/>
      <c r="AJ224" s="74"/>
      <c r="AK224" s="74"/>
      <c r="AL224" s="74"/>
      <c r="AM224" s="74"/>
      <c r="AN224" s="74"/>
      <c r="AO224" s="74"/>
      <c r="AP224" s="74"/>
      <c r="AQ224" s="74"/>
      <c r="AR224" s="74"/>
      <c r="AS224" s="74"/>
      <c r="AT224" s="74"/>
      <c r="AU224" s="74"/>
      <c r="AV224" s="74"/>
      <c r="AW224" s="74"/>
      <c r="AX224" s="74"/>
      <c r="AY224" s="74"/>
      <c r="AZ224" s="74"/>
      <c r="BA224" s="74"/>
      <c r="BB224" s="74"/>
      <c r="BC224" s="74"/>
      <c r="BD224" s="74"/>
      <c r="BE224" s="74"/>
      <c r="BF224" s="74"/>
      <c r="BG224" s="74"/>
      <c r="BH224" s="74"/>
      <c r="BI224" s="74"/>
      <c r="BJ224" s="74"/>
      <c r="BK224" s="74"/>
      <c r="BL224" s="74"/>
      <c r="BM224" s="74"/>
      <c r="BN224" s="74"/>
      <c r="BO224" s="74"/>
      <c r="BP224" s="74"/>
      <c r="BQ224" s="74"/>
      <c r="BR224" s="74"/>
      <c r="BS224" s="74"/>
      <c r="BT224" s="74"/>
      <c r="BU224" s="74"/>
      <c r="BV224" s="74"/>
      <c r="BW224" s="74"/>
      <c r="BX224" s="74"/>
      <c r="BY224" s="74"/>
      <c r="BZ224" s="74"/>
      <c r="CA224" s="74"/>
      <c r="CB224" s="74"/>
      <c r="CC224" s="74"/>
      <c r="CD224" s="74"/>
      <c r="CE224" s="74"/>
      <c r="CF224" s="74"/>
      <c r="CG224" s="74"/>
      <c r="CH224" s="74"/>
      <c r="CI224" s="74"/>
      <c r="CJ224" s="74"/>
      <c r="CK224" s="74"/>
      <c r="CL224" s="74"/>
      <c r="CM224" s="74"/>
      <c r="CN224" s="74"/>
      <c r="CO224" s="74"/>
      <c r="CP224" s="74"/>
      <c r="CQ224" s="74"/>
      <c r="CR224" s="74"/>
      <c r="CS224" s="74"/>
      <c r="CT224" s="74"/>
      <c r="CU224" s="74"/>
      <c r="CV224" s="74"/>
      <c r="CW224" s="74"/>
      <c r="CX224" s="74"/>
      <c r="CY224" s="74"/>
      <c r="CZ224" s="74"/>
      <c r="DA224" s="74"/>
      <c r="DB224" s="74"/>
      <c r="DC224" s="74"/>
      <c r="DD224" s="74"/>
      <c r="DE224" s="74"/>
      <c r="DF224" s="74"/>
      <c r="DG224" s="74"/>
      <c r="DH224" s="74"/>
      <c r="DI224" s="74"/>
      <c r="DJ224" s="74"/>
      <c r="DK224" s="74"/>
      <c r="DL224" s="74"/>
      <c r="DM224" s="74"/>
      <c r="DN224" s="74"/>
      <c r="DO224" s="74"/>
      <c r="DP224" s="74"/>
      <c r="DQ224" s="74"/>
      <c r="DR224" s="74"/>
      <c r="DS224" s="74"/>
      <c r="DT224" s="74"/>
      <c r="DU224" s="74"/>
      <c r="DV224" s="74"/>
      <c r="DW224" s="74"/>
      <c r="DX224" s="74"/>
      <c r="DY224" s="74"/>
      <c r="DZ224" s="74"/>
      <c r="EA224" s="74"/>
      <c r="EB224" s="74"/>
      <c r="EC224" s="74"/>
      <c r="ED224" s="74"/>
      <c r="EE224" s="74"/>
      <c r="EF224" s="74"/>
      <c r="EG224" s="74"/>
      <c r="EH224" s="74"/>
      <c r="EI224" s="74"/>
      <c r="EJ224" s="74"/>
      <c r="EK224" s="74"/>
      <c r="EL224" s="74"/>
      <c r="EM224" s="74"/>
      <c r="EN224" s="74"/>
      <c r="EO224" s="74"/>
      <c r="EP224" s="74"/>
      <c r="EQ224" s="74"/>
      <c r="ER224" s="74"/>
      <c r="ES224" s="74"/>
      <c r="ET224" s="74"/>
      <c r="EU224" s="74"/>
      <c r="EV224" s="74"/>
      <c r="EW224" s="74"/>
      <c r="EX224" s="74"/>
      <c r="EY224" s="74"/>
      <c r="EZ224" s="74"/>
      <c r="FA224" s="74"/>
      <c r="FB224" s="74"/>
      <c r="FC224" s="74"/>
      <c r="FD224" s="74"/>
      <c r="FE224" s="74"/>
      <c r="FF224" s="74"/>
      <c r="FG224" s="74"/>
      <c r="FH224" s="74"/>
      <c r="FI224" s="74"/>
      <c r="FJ224" s="74"/>
      <c r="FK224" s="74"/>
      <c r="FL224" s="74"/>
      <c r="FM224" s="74"/>
      <c r="FN224" s="74"/>
      <c r="FO224" s="74"/>
      <c r="FP224" s="74"/>
      <c r="FQ224" s="74"/>
      <c r="FR224" s="74"/>
      <c r="FS224" s="74"/>
      <c r="FT224" s="74"/>
      <c r="FU224" s="74"/>
      <c r="FV224" s="74"/>
      <c r="FW224" s="74"/>
      <c r="FX224" s="74"/>
      <c r="FY224" s="74"/>
      <c r="FZ224" s="74"/>
      <c r="GA224" s="74"/>
      <c r="GB224" s="74"/>
      <c r="GC224" s="74"/>
      <c r="GD224" s="74"/>
      <c r="GE224" s="74"/>
      <c r="GF224" s="74"/>
      <c r="GG224" s="74"/>
      <c r="GH224" s="74"/>
      <c r="GI224" s="74"/>
      <c r="GJ224" s="74"/>
      <c r="GK224" s="74"/>
      <c r="GL224" s="74"/>
      <c r="GM224" s="74"/>
      <c r="GN224" s="74"/>
      <c r="GO224" s="74"/>
      <c r="GP224" s="74"/>
      <c r="GQ224" s="74"/>
      <c r="GR224" s="74"/>
      <c r="GS224" s="74"/>
      <c r="GT224" s="74"/>
      <c r="GU224" s="74"/>
      <c r="GV224" s="74"/>
      <c r="GW224" s="74"/>
      <c r="GX224" s="74"/>
      <c r="GY224" s="74"/>
      <c r="GZ224" s="74"/>
      <c r="HA224" s="74"/>
      <c r="HB224" s="74"/>
      <c r="HC224" s="74"/>
    </row>
    <row r="225" spans="1:211" customFormat="1" ht="10.199999999999999" customHeight="1" x14ac:dyDescent="0.3">
      <c r="A225" s="36"/>
      <c r="B225" s="73"/>
      <c r="C225" s="218"/>
      <c r="D225" s="74"/>
      <c r="E225" s="74"/>
      <c r="F225" s="202"/>
      <c r="G225" s="74"/>
      <c r="H225" s="74"/>
      <c r="I225" s="74"/>
      <c r="J225" s="74"/>
      <c r="K225" s="74"/>
      <c r="L225" s="74"/>
      <c r="M225" s="222"/>
      <c r="N225" s="74"/>
      <c r="O225" s="74"/>
      <c r="P225" s="74"/>
      <c r="Q225" s="74"/>
      <c r="R225" s="75"/>
      <c r="S225" s="36"/>
      <c r="T225" s="74"/>
      <c r="U225" s="74"/>
      <c r="V225" s="74"/>
      <c r="W225" s="74"/>
      <c r="X225" s="74"/>
      <c r="Y225" s="74"/>
      <c r="Z225" s="74"/>
      <c r="AA225" s="74"/>
      <c r="AB225" s="74"/>
      <c r="AC225" s="74"/>
      <c r="AD225" s="74"/>
      <c r="AE225" s="74"/>
      <c r="AF225" s="74"/>
      <c r="AG225" s="74"/>
      <c r="AH225" s="74"/>
      <c r="AI225" s="74"/>
      <c r="AJ225" s="74"/>
      <c r="AK225" s="74"/>
      <c r="AL225" s="74"/>
      <c r="AM225" s="74"/>
      <c r="AN225" s="74"/>
      <c r="AO225" s="74"/>
      <c r="AP225" s="74"/>
      <c r="AQ225" s="74"/>
      <c r="AR225" s="74"/>
      <c r="AS225" s="74"/>
      <c r="AT225" s="74"/>
      <c r="AU225" s="74"/>
      <c r="AV225" s="74"/>
      <c r="AW225" s="74"/>
      <c r="AX225" s="74"/>
      <c r="AY225" s="74"/>
      <c r="AZ225" s="74"/>
      <c r="BA225" s="74"/>
      <c r="BB225" s="74"/>
      <c r="BC225" s="74"/>
      <c r="BD225" s="74"/>
      <c r="BE225" s="74"/>
      <c r="BF225" s="74"/>
      <c r="BG225" s="74"/>
      <c r="BH225" s="74"/>
      <c r="BI225" s="74"/>
      <c r="BJ225" s="74"/>
      <c r="BK225" s="74"/>
      <c r="BL225" s="74"/>
      <c r="BM225" s="74"/>
      <c r="BN225" s="74"/>
      <c r="BO225" s="74"/>
      <c r="BP225" s="74"/>
      <c r="BQ225" s="74"/>
      <c r="BR225" s="74"/>
      <c r="BS225" s="74"/>
      <c r="BT225" s="74"/>
      <c r="BU225" s="74"/>
      <c r="BV225" s="74"/>
      <c r="BW225" s="74"/>
      <c r="BX225" s="74"/>
      <c r="BY225" s="74"/>
      <c r="BZ225" s="74"/>
      <c r="CA225" s="74"/>
      <c r="CB225" s="74"/>
      <c r="CC225" s="74"/>
      <c r="CD225" s="74"/>
      <c r="CE225" s="74"/>
      <c r="CF225" s="74"/>
      <c r="CG225" s="74"/>
      <c r="CH225" s="74"/>
      <c r="CI225" s="74"/>
      <c r="CJ225" s="74"/>
      <c r="CK225" s="74"/>
      <c r="CL225" s="74"/>
      <c r="CM225" s="74"/>
      <c r="CN225" s="74"/>
      <c r="CO225" s="74"/>
      <c r="CP225" s="74"/>
      <c r="CQ225" s="74"/>
      <c r="CR225" s="74"/>
      <c r="CS225" s="74"/>
      <c r="CT225" s="74"/>
      <c r="CU225" s="74"/>
      <c r="CV225" s="74"/>
      <c r="CW225" s="74"/>
      <c r="CX225" s="74"/>
      <c r="CY225" s="74"/>
      <c r="CZ225" s="74"/>
      <c r="DA225" s="74"/>
      <c r="DB225" s="74"/>
      <c r="DC225" s="74"/>
      <c r="DD225" s="74"/>
      <c r="DE225" s="74"/>
      <c r="DF225" s="74"/>
      <c r="DG225" s="74"/>
      <c r="DH225" s="74"/>
      <c r="DI225" s="74"/>
      <c r="DJ225" s="74"/>
      <c r="DK225" s="74"/>
      <c r="DL225" s="74"/>
      <c r="DM225" s="74"/>
      <c r="DN225" s="74"/>
      <c r="DO225" s="74"/>
      <c r="DP225" s="74"/>
      <c r="DQ225" s="74"/>
      <c r="DR225" s="74"/>
      <c r="DS225" s="74"/>
      <c r="DT225" s="74"/>
      <c r="DU225" s="74"/>
      <c r="DV225" s="74"/>
      <c r="DW225" s="74"/>
      <c r="DX225" s="74"/>
      <c r="DY225" s="74"/>
      <c r="DZ225" s="74"/>
      <c r="EA225" s="74"/>
      <c r="EB225" s="74"/>
      <c r="EC225" s="74"/>
      <c r="ED225" s="74"/>
      <c r="EE225" s="74"/>
      <c r="EF225" s="74"/>
      <c r="EG225" s="74"/>
      <c r="EH225" s="74"/>
      <c r="EI225" s="74"/>
      <c r="EJ225" s="74"/>
      <c r="EK225" s="74"/>
      <c r="EL225" s="74"/>
      <c r="EM225" s="74"/>
      <c r="EN225" s="74"/>
      <c r="EO225" s="74"/>
      <c r="EP225" s="74"/>
      <c r="EQ225" s="74"/>
      <c r="ER225" s="74"/>
      <c r="ES225" s="74"/>
      <c r="ET225" s="74"/>
      <c r="EU225" s="74"/>
      <c r="EV225" s="74"/>
      <c r="EW225" s="74"/>
      <c r="EX225" s="74"/>
      <c r="EY225" s="74"/>
      <c r="EZ225" s="74"/>
      <c r="FA225" s="74"/>
      <c r="FB225" s="74"/>
      <c r="FC225" s="74"/>
      <c r="FD225" s="74"/>
      <c r="FE225" s="74"/>
      <c r="FF225" s="74"/>
      <c r="FG225" s="74"/>
      <c r="FH225" s="74"/>
      <c r="FI225" s="74"/>
      <c r="FJ225" s="74"/>
      <c r="FK225" s="74"/>
      <c r="FL225" s="74"/>
      <c r="FM225" s="74"/>
      <c r="FN225" s="74"/>
      <c r="FO225" s="74"/>
      <c r="FP225" s="74"/>
      <c r="FQ225" s="74"/>
      <c r="FR225" s="74"/>
      <c r="FS225" s="74"/>
      <c r="FT225" s="74"/>
      <c r="FU225" s="74"/>
      <c r="FV225" s="74"/>
      <c r="FW225" s="74"/>
      <c r="FX225" s="74"/>
      <c r="FY225" s="74"/>
      <c r="FZ225" s="74"/>
      <c r="GA225" s="74"/>
      <c r="GB225" s="74"/>
      <c r="GC225" s="74"/>
      <c r="GD225" s="74"/>
      <c r="GE225" s="74"/>
      <c r="GF225" s="74"/>
      <c r="GG225" s="74"/>
      <c r="GH225" s="74"/>
      <c r="GI225" s="74"/>
      <c r="GJ225" s="74"/>
      <c r="GK225" s="74"/>
      <c r="GL225" s="74"/>
      <c r="GM225" s="74"/>
      <c r="GN225" s="74"/>
      <c r="GO225" s="74"/>
      <c r="GP225" s="74"/>
      <c r="GQ225" s="74"/>
      <c r="GR225" s="74"/>
      <c r="GS225" s="74"/>
      <c r="GT225" s="74"/>
      <c r="GU225" s="74"/>
      <c r="GV225" s="74"/>
      <c r="GW225" s="74"/>
      <c r="GX225" s="74"/>
      <c r="GY225" s="74"/>
      <c r="GZ225" s="74"/>
      <c r="HA225" s="74"/>
      <c r="HB225" s="74"/>
      <c r="HC225" s="74"/>
    </row>
    <row r="226" spans="1:211" customFormat="1" ht="19.95" customHeight="1" x14ac:dyDescent="0.3">
      <c r="A226" s="36"/>
      <c r="B226" s="73"/>
      <c r="C226" s="219"/>
      <c r="D226" s="74"/>
      <c r="E226" s="822" t="s">
        <v>1911</v>
      </c>
      <c r="F226" s="822"/>
      <c r="G226" s="822"/>
      <c r="H226" s="822"/>
      <c r="I226" s="822"/>
      <c r="J226" s="822"/>
      <c r="K226" s="822"/>
      <c r="L226" s="822"/>
      <c r="M226" s="822"/>
      <c r="N226" s="822"/>
      <c r="O226" s="822"/>
      <c r="P226" s="822"/>
      <c r="Q226" s="240"/>
      <c r="R226" s="75"/>
      <c r="S226" s="36"/>
      <c r="T226" s="74"/>
      <c r="U226" s="74"/>
      <c r="V226" s="74"/>
      <c r="W226" s="74"/>
      <c r="X226" s="74"/>
      <c r="Y226" s="74"/>
      <c r="Z226" s="74"/>
      <c r="AA226" s="74"/>
      <c r="AB226" s="74"/>
      <c r="AC226" s="74"/>
      <c r="AD226" s="74"/>
      <c r="AE226" s="74"/>
      <c r="AF226" s="74"/>
      <c r="AG226" s="74"/>
      <c r="AH226" s="74"/>
      <c r="AI226" s="74"/>
      <c r="AJ226" s="74"/>
      <c r="AK226" s="74"/>
      <c r="AL226" s="74"/>
      <c r="AM226" s="74"/>
      <c r="AN226" s="74"/>
      <c r="AO226" s="74"/>
      <c r="AP226" s="74"/>
      <c r="AQ226" s="74"/>
      <c r="AR226" s="74"/>
      <c r="AS226" s="74"/>
      <c r="AT226" s="74"/>
      <c r="AU226" s="74"/>
      <c r="AV226" s="74"/>
      <c r="AW226" s="74"/>
      <c r="AX226" s="74"/>
      <c r="AY226" s="74"/>
      <c r="AZ226" s="74"/>
      <c r="BA226" s="74"/>
      <c r="BB226" s="74"/>
      <c r="BC226" s="74"/>
      <c r="BD226" s="74"/>
      <c r="BE226" s="74"/>
      <c r="BF226" s="74"/>
      <c r="BG226" s="74"/>
      <c r="BH226" s="74"/>
      <c r="BI226" s="74"/>
      <c r="BJ226" s="74"/>
      <c r="BK226" s="74"/>
      <c r="BL226" s="74"/>
      <c r="BM226" s="74"/>
      <c r="BN226" s="74"/>
      <c r="BO226" s="74"/>
      <c r="BP226" s="74"/>
      <c r="BQ226" s="74"/>
      <c r="BR226" s="74"/>
      <c r="BS226" s="74"/>
      <c r="BT226" s="74"/>
      <c r="BU226" s="74"/>
      <c r="BV226" s="74"/>
      <c r="BW226" s="74"/>
      <c r="BX226" s="74"/>
      <c r="BY226" s="74"/>
      <c r="BZ226" s="74"/>
      <c r="CA226" s="74"/>
      <c r="CB226" s="74"/>
      <c r="CC226" s="74"/>
      <c r="CD226" s="74"/>
      <c r="CE226" s="74"/>
      <c r="CF226" s="74"/>
      <c r="CG226" s="74"/>
      <c r="CH226" s="74"/>
      <c r="CI226" s="74"/>
      <c r="CJ226" s="74"/>
      <c r="CK226" s="74"/>
      <c r="CL226" s="74"/>
      <c r="CM226" s="74"/>
      <c r="CN226" s="74"/>
      <c r="CO226" s="74"/>
      <c r="CP226" s="74"/>
      <c r="CQ226" s="74"/>
      <c r="CR226" s="74"/>
      <c r="CS226" s="74"/>
      <c r="CT226" s="74"/>
      <c r="CU226" s="74"/>
      <c r="CV226" s="74"/>
      <c r="CW226" s="74"/>
      <c r="CX226" s="74"/>
      <c r="CY226" s="74"/>
      <c r="CZ226" s="74"/>
      <c r="DA226" s="74"/>
      <c r="DB226" s="74"/>
      <c r="DC226" s="74"/>
      <c r="DD226" s="74"/>
      <c r="DE226" s="74"/>
      <c r="DF226" s="74"/>
      <c r="DG226" s="74"/>
      <c r="DH226" s="74"/>
      <c r="DI226" s="74"/>
      <c r="DJ226" s="74"/>
      <c r="DK226" s="74"/>
      <c r="DL226" s="74"/>
      <c r="DM226" s="74"/>
      <c r="DN226" s="74"/>
      <c r="DO226" s="74"/>
      <c r="DP226" s="74"/>
      <c r="DQ226" s="74"/>
      <c r="DR226" s="74"/>
      <c r="DS226" s="74"/>
      <c r="DT226" s="74"/>
      <c r="DU226" s="74"/>
      <c r="DV226" s="74"/>
      <c r="DW226" s="74"/>
      <c r="DX226" s="74"/>
      <c r="DY226" s="74"/>
      <c r="DZ226" s="74"/>
      <c r="EA226" s="74"/>
      <c r="EB226" s="74"/>
      <c r="EC226" s="74"/>
      <c r="ED226" s="74"/>
      <c r="EE226" s="74"/>
      <c r="EF226" s="74"/>
      <c r="EG226" s="74"/>
      <c r="EH226" s="74"/>
      <c r="EI226" s="74"/>
      <c r="EJ226" s="74"/>
      <c r="EK226" s="74"/>
      <c r="EL226" s="74"/>
      <c r="EM226" s="74"/>
      <c r="EN226" s="74"/>
      <c r="EO226" s="74"/>
      <c r="EP226" s="74"/>
      <c r="EQ226" s="74"/>
      <c r="ER226" s="74"/>
      <c r="ES226" s="74"/>
      <c r="ET226" s="74"/>
      <c r="EU226" s="74"/>
      <c r="EV226" s="74"/>
      <c r="EW226" s="74"/>
      <c r="EX226" s="74"/>
      <c r="EY226" s="74"/>
      <c r="EZ226" s="74"/>
      <c r="FA226" s="74"/>
      <c r="FB226" s="74"/>
      <c r="FC226" s="74"/>
      <c r="FD226" s="74"/>
      <c r="FE226" s="74"/>
      <c r="FF226" s="74"/>
      <c r="FG226" s="74"/>
      <c r="FH226" s="74"/>
      <c r="FI226" s="74"/>
      <c r="FJ226" s="74"/>
      <c r="FK226" s="74"/>
      <c r="FL226" s="74"/>
      <c r="FM226" s="74"/>
      <c r="FN226" s="74"/>
      <c r="FO226" s="74"/>
      <c r="FP226" s="74"/>
      <c r="FQ226" s="74"/>
      <c r="FR226" s="74"/>
      <c r="FS226" s="74"/>
      <c r="FT226" s="74"/>
      <c r="FU226" s="74"/>
      <c r="FV226" s="74"/>
      <c r="FW226" s="74"/>
      <c r="FX226" s="74"/>
      <c r="FY226" s="74"/>
      <c r="FZ226" s="74"/>
      <c r="GA226" s="74"/>
      <c r="GB226" s="74"/>
      <c r="GC226" s="74"/>
      <c r="GD226" s="74"/>
      <c r="GE226" s="74"/>
      <c r="GF226" s="74"/>
      <c r="GG226" s="74"/>
      <c r="GH226" s="74"/>
      <c r="GI226" s="74"/>
      <c r="GJ226" s="74"/>
      <c r="GK226" s="74"/>
      <c r="GL226" s="74"/>
      <c r="GM226" s="74"/>
      <c r="GN226" s="74"/>
      <c r="GO226" s="74"/>
      <c r="GP226" s="74"/>
      <c r="GQ226" s="74"/>
      <c r="GR226" s="74"/>
      <c r="GS226" s="74"/>
      <c r="GT226" s="74"/>
      <c r="GU226" s="74"/>
      <c r="GV226" s="74"/>
      <c r="GW226" s="74"/>
      <c r="GX226" s="74"/>
      <c r="GY226" s="74"/>
      <c r="GZ226" s="74"/>
      <c r="HA226" s="74"/>
      <c r="HB226" s="74"/>
      <c r="HC226" s="74"/>
    </row>
    <row r="227" spans="1:211" customFormat="1" ht="19.95" customHeight="1" x14ac:dyDescent="0.3">
      <c r="A227" s="36"/>
      <c r="B227" s="73"/>
      <c r="C227" s="219"/>
      <c r="D227" s="74"/>
      <c r="E227" s="822" t="s">
        <v>1912</v>
      </c>
      <c r="F227" s="822"/>
      <c r="G227" s="822"/>
      <c r="H227" s="822"/>
      <c r="I227" s="822"/>
      <c r="J227" s="822"/>
      <c r="K227" s="822"/>
      <c r="L227" s="822"/>
      <c r="M227" s="822"/>
      <c r="N227" s="822"/>
      <c r="O227" s="822"/>
      <c r="P227" s="822"/>
      <c r="Q227" s="822"/>
      <c r="R227" s="75"/>
      <c r="S227" s="36"/>
      <c r="T227" s="74"/>
      <c r="U227" s="74"/>
      <c r="V227" s="74"/>
      <c r="W227" s="74"/>
      <c r="X227" s="74"/>
      <c r="Y227" s="74"/>
      <c r="Z227" s="74"/>
      <c r="AA227" s="74"/>
      <c r="AB227" s="74"/>
      <c r="AC227" s="74"/>
      <c r="AD227" s="74"/>
      <c r="AE227" s="74"/>
      <c r="AF227" s="74"/>
      <c r="AG227" s="74"/>
      <c r="AH227" s="74"/>
      <c r="AI227" s="74"/>
      <c r="AJ227" s="74"/>
      <c r="AK227" s="74"/>
      <c r="AL227" s="74"/>
      <c r="AM227" s="74"/>
      <c r="AN227" s="74"/>
      <c r="AO227" s="74"/>
      <c r="AP227" s="74"/>
      <c r="AQ227" s="74"/>
      <c r="AR227" s="74"/>
      <c r="AS227" s="74"/>
      <c r="AT227" s="74"/>
      <c r="AU227" s="74"/>
      <c r="AV227" s="74"/>
      <c r="AW227" s="74"/>
      <c r="AX227" s="74"/>
      <c r="AY227" s="74"/>
      <c r="AZ227" s="74"/>
      <c r="BA227" s="74"/>
      <c r="BB227" s="74"/>
      <c r="BC227" s="74"/>
      <c r="BD227" s="74"/>
      <c r="BE227" s="74"/>
      <c r="BF227" s="74"/>
      <c r="BG227" s="74"/>
      <c r="BH227" s="74"/>
      <c r="BI227" s="74"/>
      <c r="BJ227" s="74"/>
      <c r="BK227" s="74"/>
      <c r="BL227" s="74"/>
      <c r="BM227" s="74"/>
      <c r="BN227" s="74"/>
      <c r="BO227" s="74"/>
      <c r="BP227" s="74"/>
      <c r="BQ227" s="74"/>
      <c r="BR227" s="74"/>
      <c r="BS227" s="74"/>
      <c r="BT227" s="74"/>
      <c r="BU227" s="74"/>
      <c r="BV227" s="74"/>
      <c r="BW227" s="74"/>
      <c r="BX227" s="74"/>
      <c r="BY227" s="74"/>
      <c r="BZ227" s="74"/>
      <c r="CA227" s="74"/>
      <c r="CB227" s="74"/>
      <c r="CC227" s="74"/>
      <c r="CD227" s="74"/>
      <c r="CE227" s="74"/>
      <c r="CF227" s="74"/>
      <c r="CG227" s="74"/>
      <c r="CH227" s="74"/>
      <c r="CI227" s="74"/>
      <c r="CJ227" s="74"/>
      <c r="CK227" s="74"/>
      <c r="CL227" s="74"/>
      <c r="CM227" s="74"/>
      <c r="CN227" s="74"/>
      <c r="CO227" s="74"/>
      <c r="CP227" s="74"/>
      <c r="CQ227" s="74"/>
      <c r="CR227" s="74"/>
      <c r="CS227" s="74"/>
      <c r="CT227" s="74"/>
      <c r="CU227" s="74"/>
      <c r="CV227" s="74"/>
      <c r="CW227" s="74"/>
      <c r="CX227" s="74"/>
      <c r="CY227" s="74"/>
      <c r="CZ227" s="74"/>
      <c r="DA227" s="74"/>
      <c r="DB227" s="74"/>
      <c r="DC227" s="74"/>
      <c r="DD227" s="74"/>
      <c r="DE227" s="74"/>
      <c r="DF227" s="74"/>
      <c r="DG227" s="74"/>
      <c r="DH227" s="74"/>
      <c r="DI227" s="74"/>
      <c r="DJ227" s="74"/>
      <c r="DK227" s="74"/>
      <c r="DL227" s="74"/>
      <c r="DM227" s="74"/>
      <c r="DN227" s="74"/>
      <c r="DO227" s="74"/>
      <c r="DP227" s="74"/>
      <c r="DQ227" s="74"/>
      <c r="DR227" s="74"/>
      <c r="DS227" s="74"/>
      <c r="DT227" s="74"/>
      <c r="DU227" s="74"/>
      <c r="DV227" s="74"/>
      <c r="DW227" s="74"/>
      <c r="DX227" s="74"/>
      <c r="DY227" s="74"/>
      <c r="DZ227" s="74"/>
      <c r="EA227" s="74"/>
      <c r="EB227" s="74"/>
      <c r="EC227" s="74"/>
      <c r="ED227" s="74"/>
      <c r="EE227" s="74"/>
      <c r="EF227" s="74"/>
      <c r="EG227" s="74"/>
      <c r="EH227" s="74"/>
      <c r="EI227" s="74"/>
      <c r="EJ227" s="74"/>
      <c r="EK227" s="74"/>
      <c r="EL227" s="74"/>
      <c r="EM227" s="74"/>
      <c r="EN227" s="74"/>
      <c r="EO227" s="74"/>
      <c r="EP227" s="74"/>
      <c r="EQ227" s="74"/>
      <c r="ER227" s="74"/>
      <c r="ES227" s="74"/>
      <c r="ET227" s="74"/>
      <c r="EU227" s="74"/>
      <c r="EV227" s="74"/>
      <c r="EW227" s="74"/>
      <c r="EX227" s="74"/>
      <c r="EY227" s="74"/>
      <c r="EZ227" s="74"/>
      <c r="FA227" s="74"/>
      <c r="FB227" s="74"/>
      <c r="FC227" s="74"/>
      <c r="FD227" s="74"/>
      <c r="FE227" s="74"/>
      <c r="FF227" s="74"/>
      <c r="FG227" s="74"/>
      <c r="FH227" s="74"/>
      <c r="FI227" s="74"/>
      <c r="FJ227" s="74"/>
      <c r="FK227" s="74"/>
      <c r="FL227" s="74"/>
      <c r="FM227" s="74"/>
      <c r="FN227" s="74"/>
      <c r="FO227" s="74"/>
      <c r="FP227" s="74"/>
      <c r="FQ227" s="74"/>
      <c r="FR227" s="74"/>
      <c r="FS227" s="74"/>
      <c r="FT227" s="74"/>
      <c r="FU227" s="74"/>
      <c r="FV227" s="74"/>
      <c r="FW227" s="74"/>
      <c r="FX227" s="74"/>
      <c r="FY227" s="74"/>
      <c r="FZ227" s="74"/>
      <c r="GA227" s="74"/>
      <c r="GB227" s="74"/>
      <c r="GC227" s="74"/>
      <c r="GD227" s="74"/>
      <c r="GE227" s="74"/>
      <c r="GF227" s="74"/>
      <c r="GG227" s="74"/>
      <c r="GH227" s="74"/>
      <c r="GI227" s="74"/>
      <c r="GJ227" s="74"/>
      <c r="GK227" s="74"/>
      <c r="GL227" s="74"/>
      <c r="GM227" s="74"/>
      <c r="GN227" s="74"/>
      <c r="GO227" s="74"/>
      <c r="GP227" s="74"/>
      <c r="GQ227" s="74"/>
      <c r="GR227" s="74"/>
      <c r="GS227" s="74"/>
      <c r="GT227" s="74"/>
      <c r="GU227" s="74"/>
      <c r="GV227" s="74"/>
      <c r="GW227" s="74"/>
      <c r="GX227" s="74"/>
      <c r="GY227" s="74"/>
      <c r="GZ227" s="74"/>
      <c r="HA227" s="74"/>
      <c r="HB227" s="74"/>
      <c r="HC227" s="74"/>
    </row>
    <row r="228" spans="1:211" customFormat="1" ht="19.95" customHeight="1" x14ac:dyDescent="0.3">
      <c r="A228" s="36"/>
      <c r="B228" s="73"/>
      <c r="C228" s="219"/>
      <c r="D228" s="74"/>
      <c r="E228" s="822" t="s">
        <v>1913</v>
      </c>
      <c r="F228" s="822"/>
      <c r="G228" s="822"/>
      <c r="H228" s="822"/>
      <c r="I228" s="822"/>
      <c r="J228" s="822"/>
      <c r="K228" s="822"/>
      <c r="L228" s="822"/>
      <c r="M228" s="822"/>
      <c r="N228" s="822"/>
      <c r="O228" s="822"/>
      <c r="P228" s="822"/>
      <c r="Q228" s="822"/>
      <c r="R228" s="75"/>
      <c r="S228" s="36"/>
      <c r="T228" s="74"/>
      <c r="U228" s="74"/>
      <c r="V228" s="74"/>
      <c r="W228" s="74"/>
      <c r="X228" s="74"/>
      <c r="Y228" s="74"/>
      <c r="Z228" s="74"/>
      <c r="AA228" s="74"/>
      <c r="AB228" s="74"/>
      <c r="AC228" s="74"/>
      <c r="AD228" s="74"/>
      <c r="AE228" s="74"/>
      <c r="AF228" s="74"/>
      <c r="AG228" s="74"/>
      <c r="AH228" s="74"/>
      <c r="AI228" s="74"/>
      <c r="AJ228" s="74"/>
      <c r="AK228" s="74"/>
      <c r="AL228" s="74"/>
      <c r="AM228" s="74"/>
      <c r="AN228" s="74"/>
      <c r="AO228" s="74"/>
      <c r="AP228" s="74"/>
      <c r="AQ228" s="74"/>
      <c r="AR228" s="74"/>
      <c r="AS228" s="74"/>
      <c r="AT228" s="74"/>
      <c r="AU228" s="74"/>
      <c r="AV228" s="74"/>
      <c r="AW228" s="74"/>
      <c r="AX228" s="74"/>
      <c r="AY228" s="74"/>
      <c r="AZ228" s="74"/>
      <c r="BA228" s="74"/>
      <c r="BB228" s="74"/>
      <c r="BC228" s="74"/>
      <c r="BD228" s="74"/>
      <c r="BE228" s="74"/>
      <c r="BF228" s="74"/>
      <c r="BG228" s="74"/>
      <c r="BH228" s="74"/>
      <c r="BI228" s="74"/>
      <c r="BJ228" s="74"/>
      <c r="BK228" s="74"/>
      <c r="BL228" s="74"/>
      <c r="BM228" s="74"/>
      <c r="BN228" s="74"/>
      <c r="BO228" s="74"/>
      <c r="BP228" s="74"/>
      <c r="BQ228" s="74"/>
      <c r="BR228" s="74"/>
      <c r="BS228" s="74"/>
      <c r="BT228" s="74"/>
      <c r="BU228" s="74"/>
      <c r="BV228" s="74"/>
      <c r="BW228" s="74"/>
      <c r="BX228" s="74"/>
      <c r="BY228" s="74"/>
      <c r="BZ228" s="74"/>
      <c r="CA228" s="74"/>
      <c r="CB228" s="74"/>
      <c r="CC228" s="74"/>
      <c r="CD228" s="74"/>
      <c r="CE228" s="74"/>
      <c r="CF228" s="74"/>
      <c r="CG228" s="74"/>
      <c r="CH228" s="74"/>
      <c r="CI228" s="74"/>
      <c r="CJ228" s="74"/>
      <c r="CK228" s="74"/>
      <c r="CL228" s="74"/>
      <c r="CM228" s="74"/>
      <c r="CN228" s="74"/>
      <c r="CO228" s="74"/>
      <c r="CP228" s="74"/>
      <c r="CQ228" s="74"/>
      <c r="CR228" s="74"/>
      <c r="CS228" s="74"/>
      <c r="CT228" s="74"/>
      <c r="CU228" s="74"/>
      <c r="CV228" s="74"/>
      <c r="CW228" s="74"/>
      <c r="CX228" s="74"/>
      <c r="CY228" s="74"/>
      <c r="CZ228" s="74"/>
      <c r="DA228" s="74"/>
      <c r="DB228" s="74"/>
      <c r="DC228" s="74"/>
      <c r="DD228" s="74"/>
      <c r="DE228" s="74"/>
      <c r="DF228" s="74"/>
      <c r="DG228" s="74"/>
      <c r="DH228" s="74"/>
      <c r="DI228" s="74"/>
      <c r="DJ228" s="74"/>
      <c r="DK228" s="74"/>
      <c r="DL228" s="74"/>
      <c r="DM228" s="74"/>
      <c r="DN228" s="74"/>
      <c r="DO228" s="74"/>
      <c r="DP228" s="74"/>
      <c r="DQ228" s="74"/>
      <c r="DR228" s="74"/>
      <c r="DS228" s="74"/>
      <c r="DT228" s="74"/>
      <c r="DU228" s="74"/>
      <c r="DV228" s="74"/>
      <c r="DW228" s="74"/>
      <c r="DX228" s="74"/>
      <c r="DY228" s="74"/>
      <c r="DZ228" s="74"/>
      <c r="EA228" s="74"/>
      <c r="EB228" s="74"/>
      <c r="EC228" s="74"/>
      <c r="ED228" s="74"/>
      <c r="EE228" s="74"/>
      <c r="EF228" s="74"/>
      <c r="EG228" s="74"/>
      <c r="EH228" s="74"/>
      <c r="EI228" s="74"/>
      <c r="EJ228" s="74"/>
      <c r="EK228" s="74"/>
      <c r="EL228" s="74"/>
      <c r="EM228" s="74"/>
      <c r="EN228" s="74"/>
      <c r="EO228" s="74"/>
      <c r="EP228" s="74"/>
      <c r="EQ228" s="74"/>
      <c r="ER228" s="74"/>
      <c r="ES228" s="74"/>
      <c r="ET228" s="74"/>
      <c r="EU228" s="74"/>
      <c r="EV228" s="74"/>
      <c r="EW228" s="74"/>
      <c r="EX228" s="74"/>
      <c r="EY228" s="74"/>
      <c r="EZ228" s="74"/>
      <c r="FA228" s="74"/>
      <c r="FB228" s="74"/>
      <c r="FC228" s="74"/>
      <c r="FD228" s="74"/>
      <c r="FE228" s="74"/>
      <c r="FF228" s="74"/>
      <c r="FG228" s="74"/>
      <c r="FH228" s="74"/>
      <c r="FI228" s="74"/>
      <c r="FJ228" s="74"/>
      <c r="FK228" s="74"/>
      <c r="FL228" s="74"/>
      <c r="FM228" s="74"/>
      <c r="FN228" s="74"/>
      <c r="FO228" s="74"/>
      <c r="FP228" s="74"/>
      <c r="FQ228" s="74"/>
      <c r="FR228" s="74"/>
      <c r="FS228" s="74"/>
      <c r="FT228" s="74"/>
      <c r="FU228" s="74"/>
      <c r="FV228" s="74"/>
      <c r="FW228" s="74"/>
      <c r="FX228" s="74"/>
      <c r="FY228" s="74"/>
      <c r="FZ228" s="74"/>
      <c r="GA228" s="74"/>
      <c r="GB228" s="74"/>
      <c r="GC228" s="74"/>
      <c r="GD228" s="74"/>
      <c r="GE228" s="74"/>
      <c r="GF228" s="74"/>
      <c r="GG228" s="74"/>
      <c r="GH228" s="74"/>
      <c r="GI228" s="74"/>
      <c r="GJ228" s="74"/>
      <c r="GK228" s="74"/>
      <c r="GL228" s="74"/>
      <c r="GM228" s="74"/>
      <c r="GN228" s="74"/>
      <c r="GO228" s="74"/>
      <c r="GP228" s="74"/>
      <c r="GQ228" s="74"/>
      <c r="GR228" s="74"/>
      <c r="GS228" s="74"/>
      <c r="GT228" s="74"/>
      <c r="GU228" s="74"/>
      <c r="GV228" s="74"/>
      <c r="GW228" s="74"/>
      <c r="GX228" s="74"/>
      <c r="GY228" s="74"/>
      <c r="GZ228" s="74"/>
      <c r="HA228" s="74"/>
      <c r="HB228" s="74"/>
      <c r="HC228" s="74"/>
    </row>
    <row r="229" spans="1:211" customFormat="1" ht="19.95" customHeight="1" x14ac:dyDescent="0.3">
      <c r="A229" s="36"/>
      <c r="B229" s="73"/>
      <c r="C229" s="219"/>
      <c r="D229" s="74"/>
      <c r="E229" s="822" t="s">
        <v>1914</v>
      </c>
      <c r="F229" s="822"/>
      <c r="G229" s="822"/>
      <c r="H229" s="822"/>
      <c r="I229" s="822"/>
      <c r="J229" s="822"/>
      <c r="K229" s="822"/>
      <c r="L229" s="822"/>
      <c r="M229" s="822"/>
      <c r="N229" s="822"/>
      <c r="O229" s="822"/>
      <c r="P229" s="822"/>
      <c r="Q229" s="259"/>
      <c r="R229" s="75"/>
      <c r="S229" s="36"/>
      <c r="T229" s="74"/>
      <c r="U229" s="74"/>
      <c r="V229" s="74"/>
      <c r="W229" s="74"/>
      <c r="X229" s="74"/>
      <c r="Y229" s="74"/>
      <c r="Z229" s="74"/>
      <c r="AA229" s="74"/>
      <c r="AB229" s="74"/>
      <c r="AC229" s="74"/>
      <c r="AD229" s="74"/>
      <c r="AE229" s="74"/>
      <c r="AF229" s="74"/>
      <c r="AG229" s="74"/>
      <c r="AH229" s="74"/>
      <c r="AI229" s="74"/>
      <c r="AJ229" s="74"/>
      <c r="AK229" s="74"/>
      <c r="AL229" s="74"/>
      <c r="AM229" s="74"/>
      <c r="AN229" s="74"/>
      <c r="AO229" s="74"/>
      <c r="AP229" s="74"/>
      <c r="AQ229" s="74"/>
      <c r="AR229" s="74"/>
      <c r="AS229" s="74"/>
      <c r="AT229" s="74"/>
      <c r="AU229" s="74"/>
      <c r="AV229" s="74"/>
      <c r="AW229" s="74"/>
      <c r="AX229" s="74"/>
      <c r="AY229" s="74"/>
      <c r="AZ229" s="74"/>
      <c r="BA229" s="74"/>
      <c r="BB229" s="74"/>
      <c r="BC229" s="74"/>
      <c r="BD229" s="74"/>
      <c r="BE229" s="74"/>
      <c r="BF229" s="74"/>
      <c r="BG229" s="74"/>
      <c r="BH229" s="74"/>
      <c r="BI229" s="74"/>
      <c r="BJ229" s="74"/>
      <c r="BK229" s="74"/>
      <c r="BL229" s="74"/>
      <c r="BM229" s="74"/>
      <c r="BN229" s="74"/>
      <c r="BO229" s="74"/>
      <c r="BP229" s="74"/>
      <c r="BQ229" s="74"/>
      <c r="BR229" s="74"/>
      <c r="BS229" s="74"/>
      <c r="BT229" s="74"/>
      <c r="BU229" s="74"/>
      <c r="BV229" s="74"/>
      <c r="BW229" s="74"/>
      <c r="BX229" s="74"/>
      <c r="BY229" s="74"/>
      <c r="BZ229" s="74"/>
      <c r="CA229" s="74"/>
      <c r="CB229" s="74"/>
      <c r="CC229" s="74"/>
      <c r="CD229" s="74"/>
      <c r="CE229" s="74"/>
      <c r="CF229" s="74"/>
      <c r="CG229" s="74"/>
      <c r="CH229" s="74"/>
      <c r="CI229" s="74"/>
      <c r="CJ229" s="74"/>
      <c r="CK229" s="74"/>
      <c r="CL229" s="74"/>
      <c r="CM229" s="74"/>
      <c r="CN229" s="74"/>
      <c r="CO229" s="74"/>
      <c r="CP229" s="74"/>
      <c r="CQ229" s="74"/>
      <c r="CR229" s="74"/>
      <c r="CS229" s="74"/>
      <c r="CT229" s="74"/>
      <c r="CU229" s="74"/>
      <c r="CV229" s="74"/>
      <c r="CW229" s="74"/>
      <c r="CX229" s="74"/>
      <c r="CY229" s="74"/>
      <c r="CZ229" s="74"/>
      <c r="DA229" s="74"/>
      <c r="DB229" s="74"/>
      <c r="DC229" s="74"/>
      <c r="DD229" s="74"/>
      <c r="DE229" s="74"/>
      <c r="DF229" s="74"/>
      <c r="DG229" s="74"/>
      <c r="DH229" s="74"/>
      <c r="DI229" s="74"/>
      <c r="DJ229" s="74"/>
      <c r="DK229" s="74"/>
      <c r="DL229" s="74"/>
      <c r="DM229" s="74"/>
      <c r="DN229" s="74"/>
      <c r="DO229" s="74"/>
      <c r="DP229" s="74"/>
      <c r="DQ229" s="74"/>
      <c r="DR229" s="74"/>
      <c r="DS229" s="74"/>
      <c r="DT229" s="74"/>
      <c r="DU229" s="74"/>
      <c r="DV229" s="74"/>
      <c r="DW229" s="74"/>
      <c r="DX229" s="74"/>
      <c r="DY229" s="74"/>
      <c r="DZ229" s="74"/>
      <c r="EA229" s="74"/>
      <c r="EB229" s="74"/>
      <c r="EC229" s="74"/>
      <c r="ED229" s="74"/>
      <c r="EE229" s="74"/>
      <c r="EF229" s="74"/>
      <c r="EG229" s="74"/>
      <c r="EH229" s="74"/>
      <c r="EI229" s="74"/>
      <c r="EJ229" s="74"/>
      <c r="EK229" s="74"/>
      <c r="EL229" s="74"/>
      <c r="EM229" s="74"/>
      <c r="EN229" s="74"/>
      <c r="EO229" s="74"/>
      <c r="EP229" s="74"/>
      <c r="EQ229" s="74"/>
      <c r="ER229" s="74"/>
      <c r="ES229" s="74"/>
      <c r="ET229" s="74"/>
      <c r="EU229" s="74"/>
      <c r="EV229" s="74"/>
      <c r="EW229" s="74"/>
      <c r="EX229" s="74"/>
      <c r="EY229" s="74"/>
      <c r="EZ229" s="74"/>
      <c r="FA229" s="74"/>
      <c r="FB229" s="74"/>
      <c r="FC229" s="74"/>
      <c r="FD229" s="74"/>
      <c r="FE229" s="74"/>
      <c r="FF229" s="74"/>
      <c r="FG229" s="74"/>
      <c r="FH229" s="74"/>
      <c r="FI229" s="74"/>
      <c r="FJ229" s="74"/>
      <c r="FK229" s="74"/>
      <c r="FL229" s="74"/>
      <c r="FM229" s="74"/>
      <c r="FN229" s="74"/>
      <c r="FO229" s="74"/>
      <c r="FP229" s="74"/>
      <c r="FQ229" s="74"/>
      <c r="FR229" s="74"/>
      <c r="FS229" s="74"/>
      <c r="FT229" s="74"/>
      <c r="FU229" s="74"/>
      <c r="FV229" s="74"/>
      <c r="FW229" s="74"/>
      <c r="FX229" s="74"/>
      <c r="FY229" s="74"/>
      <c r="FZ229" s="74"/>
      <c r="GA229" s="74"/>
      <c r="GB229" s="74"/>
      <c r="GC229" s="74"/>
      <c r="GD229" s="74"/>
      <c r="GE229" s="74"/>
      <c r="GF229" s="74"/>
      <c r="GG229" s="74"/>
      <c r="GH229" s="74"/>
      <c r="GI229" s="74"/>
      <c r="GJ229" s="74"/>
      <c r="GK229" s="74"/>
      <c r="GL229" s="74"/>
      <c r="GM229" s="74"/>
      <c r="GN229" s="74"/>
      <c r="GO229" s="74"/>
      <c r="GP229" s="74"/>
      <c r="GQ229" s="74"/>
      <c r="GR229" s="74"/>
      <c r="GS229" s="74"/>
      <c r="GT229" s="74"/>
      <c r="GU229" s="74"/>
      <c r="GV229" s="74"/>
      <c r="GW229" s="74"/>
      <c r="GX229" s="74"/>
      <c r="GY229" s="74"/>
      <c r="GZ229" s="74"/>
      <c r="HA229" s="74"/>
      <c r="HB229" s="74"/>
      <c r="HC229" s="74"/>
    </row>
    <row r="230" spans="1:211" customFormat="1" ht="19.95" customHeight="1" x14ac:dyDescent="0.3">
      <c r="A230" s="36"/>
      <c r="B230" s="73"/>
      <c r="C230" s="219"/>
      <c r="D230" s="74"/>
      <c r="E230" s="822" t="s">
        <v>1915</v>
      </c>
      <c r="F230" s="822"/>
      <c r="G230" s="822"/>
      <c r="H230" s="822"/>
      <c r="I230" s="822"/>
      <c r="J230" s="822"/>
      <c r="K230" s="822"/>
      <c r="L230" s="822"/>
      <c r="M230" s="822"/>
      <c r="N230" s="822"/>
      <c r="O230" s="822"/>
      <c r="P230" s="259"/>
      <c r="Q230" s="259"/>
      <c r="R230" s="260"/>
      <c r="S230" s="36"/>
      <c r="T230" s="74"/>
      <c r="U230" s="74"/>
      <c r="V230" s="74"/>
      <c r="W230" s="74"/>
      <c r="X230" s="74"/>
      <c r="Y230" s="74"/>
      <c r="Z230" s="74"/>
      <c r="AA230" s="74"/>
      <c r="AB230" s="74"/>
      <c r="AC230" s="74"/>
      <c r="AD230" s="74"/>
      <c r="AE230" s="74"/>
      <c r="AF230" s="74"/>
      <c r="AG230" s="74"/>
      <c r="AH230" s="74"/>
      <c r="AI230" s="74"/>
      <c r="AJ230" s="74"/>
      <c r="AK230" s="74"/>
      <c r="AL230" s="74"/>
      <c r="AM230" s="74"/>
      <c r="AN230" s="74"/>
      <c r="AO230" s="74"/>
      <c r="AP230" s="74"/>
      <c r="AQ230" s="74"/>
      <c r="AR230" s="74"/>
      <c r="AS230" s="74"/>
      <c r="AT230" s="74"/>
      <c r="AU230" s="74"/>
      <c r="AV230" s="74"/>
      <c r="AW230" s="74"/>
      <c r="AX230" s="74"/>
      <c r="AY230" s="74"/>
      <c r="AZ230" s="74"/>
      <c r="BA230" s="74"/>
      <c r="BB230" s="74"/>
      <c r="BC230" s="74"/>
      <c r="BD230" s="74"/>
      <c r="BE230" s="74"/>
      <c r="BF230" s="74"/>
      <c r="BG230" s="74"/>
      <c r="BH230" s="74"/>
      <c r="BI230" s="74"/>
      <c r="BJ230" s="74"/>
      <c r="BK230" s="74"/>
      <c r="BL230" s="74"/>
      <c r="BM230" s="74"/>
      <c r="BN230" s="74"/>
      <c r="BO230" s="74"/>
      <c r="BP230" s="74"/>
      <c r="BQ230" s="74"/>
      <c r="BR230" s="74"/>
      <c r="BS230" s="74"/>
      <c r="BT230" s="74"/>
      <c r="BU230" s="74"/>
      <c r="BV230" s="74"/>
      <c r="BW230" s="74"/>
      <c r="BX230" s="74"/>
      <c r="BY230" s="74"/>
      <c r="BZ230" s="74"/>
      <c r="CA230" s="74"/>
      <c r="CB230" s="74"/>
      <c r="CC230" s="74"/>
      <c r="CD230" s="74"/>
      <c r="CE230" s="74"/>
      <c r="CF230" s="74"/>
      <c r="CG230" s="74"/>
      <c r="CH230" s="74"/>
      <c r="CI230" s="74"/>
      <c r="CJ230" s="74"/>
      <c r="CK230" s="74"/>
      <c r="CL230" s="74"/>
      <c r="CM230" s="74"/>
      <c r="CN230" s="74"/>
      <c r="CO230" s="74"/>
      <c r="CP230" s="74"/>
      <c r="CQ230" s="74"/>
      <c r="CR230" s="74"/>
      <c r="CS230" s="74"/>
      <c r="CT230" s="74"/>
      <c r="CU230" s="74"/>
      <c r="CV230" s="74"/>
      <c r="CW230" s="74"/>
      <c r="CX230" s="74"/>
      <c r="CY230" s="74"/>
      <c r="CZ230" s="74"/>
      <c r="DA230" s="74"/>
      <c r="DB230" s="74"/>
      <c r="DC230" s="74"/>
      <c r="DD230" s="74"/>
      <c r="DE230" s="74"/>
      <c r="DF230" s="74"/>
      <c r="DG230" s="74"/>
      <c r="DH230" s="74"/>
      <c r="DI230" s="74"/>
      <c r="DJ230" s="74"/>
      <c r="DK230" s="74"/>
      <c r="DL230" s="74"/>
      <c r="DM230" s="74"/>
      <c r="DN230" s="74"/>
      <c r="DO230" s="74"/>
      <c r="DP230" s="74"/>
      <c r="DQ230" s="74"/>
      <c r="DR230" s="74"/>
      <c r="DS230" s="74"/>
      <c r="DT230" s="74"/>
      <c r="DU230" s="74"/>
      <c r="DV230" s="74"/>
      <c r="DW230" s="74"/>
      <c r="DX230" s="74"/>
      <c r="DY230" s="74"/>
      <c r="DZ230" s="74"/>
      <c r="EA230" s="74"/>
      <c r="EB230" s="74"/>
      <c r="EC230" s="74"/>
      <c r="ED230" s="74"/>
      <c r="EE230" s="74"/>
      <c r="EF230" s="74"/>
      <c r="EG230" s="74"/>
      <c r="EH230" s="74"/>
      <c r="EI230" s="74"/>
      <c r="EJ230" s="74"/>
      <c r="EK230" s="74"/>
      <c r="EL230" s="74"/>
      <c r="EM230" s="74"/>
      <c r="EN230" s="74"/>
      <c r="EO230" s="74"/>
      <c r="EP230" s="74"/>
      <c r="EQ230" s="74"/>
      <c r="ER230" s="74"/>
      <c r="ES230" s="74"/>
      <c r="ET230" s="74"/>
      <c r="EU230" s="74"/>
      <c r="EV230" s="74"/>
      <c r="EW230" s="74"/>
      <c r="EX230" s="74"/>
      <c r="EY230" s="74"/>
      <c r="EZ230" s="74"/>
      <c r="FA230" s="74"/>
      <c r="FB230" s="74"/>
      <c r="FC230" s="74"/>
      <c r="FD230" s="74"/>
      <c r="FE230" s="74"/>
      <c r="FF230" s="74"/>
      <c r="FG230" s="74"/>
      <c r="FH230" s="74"/>
      <c r="FI230" s="74"/>
      <c r="FJ230" s="74"/>
      <c r="FK230" s="74"/>
      <c r="FL230" s="74"/>
      <c r="FM230" s="74"/>
      <c r="FN230" s="74"/>
      <c r="FO230" s="74"/>
      <c r="FP230" s="74"/>
      <c r="FQ230" s="74"/>
      <c r="FR230" s="74"/>
      <c r="FS230" s="74"/>
      <c r="FT230" s="74"/>
      <c r="FU230" s="74"/>
      <c r="FV230" s="74"/>
      <c r="FW230" s="74"/>
      <c r="FX230" s="74"/>
      <c r="FY230" s="74"/>
      <c r="FZ230" s="74"/>
      <c r="GA230" s="74"/>
      <c r="GB230" s="74"/>
      <c r="GC230" s="74"/>
      <c r="GD230" s="74"/>
      <c r="GE230" s="74"/>
      <c r="GF230" s="74"/>
      <c r="GG230" s="74"/>
      <c r="GH230" s="74"/>
      <c r="GI230" s="74"/>
      <c r="GJ230" s="74"/>
      <c r="GK230" s="74"/>
      <c r="GL230" s="74"/>
      <c r="GM230" s="74"/>
      <c r="GN230" s="74"/>
      <c r="GO230" s="74"/>
      <c r="GP230" s="74"/>
      <c r="GQ230" s="74"/>
      <c r="GR230" s="74"/>
      <c r="GS230" s="74"/>
      <c r="GT230" s="74"/>
      <c r="GU230" s="74"/>
      <c r="GV230" s="74"/>
      <c r="GW230" s="74"/>
      <c r="GX230" s="74"/>
      <c r="GY230" s="74"/>
      <c r="GZ230" s="74"/>
      <c r="HA230" s="74"/>
      <c r="HB230" s="74"/>
      <c r="HC230" s="74"/>
    </row>
    <row r="231" spans="1:211" customFormat="1" ht="10.199999999999999" customHeight="1" x14ac:dyDescent="0.3">
      <c r="A231" s="36"/>
      <c r="B231" s="73"/>
      <c r="C231" s="218"/>
      <c r="D231" s="74"/>
      <c r="E231" s="240"/>
      <c r="F231" s="259"/>
      <c r="G231" s="259"/>
      <c r="H231" s="259"/>
      <c r="I231" s="259"/>
      <c r="J231" s="259"/>
      <c r="K231" s="259"/>
      <c r="L231" s="259"/>
      <c r="M231" s="259"/>
      <c r="N231" s="259"/>
      <c r="O231" s="259"/>
      <c r="P231" s="259"/>
      <c r="Q231" s="259"/>
      <c r="R231" s="260"/>
      <c r="S231" s="36"/>
      <c r="T231" s="74"/>
      <c r="U231" s="74"/>
      <c r="V231" s="74"/>
      <c r="W231" s="74"/>
      <c r="X231" s="74"/>
      <c r="Y231" s="74"/>
      <c r="Z231" s="74"/>
      <c r="AA231" s="74"/>
      <c r="AB231" s="74"/>
      <c r="AC231" s="74"/>
      <c r="AD231" s="74"/>
      <c r="AE231" s="74"/>
      <c r="AF231" s="74"/>
      <c r="AG231" s="74"/>
      <c r="AH231" s="74"/>
      <c r="AI231" s="74"/>
      <c r="AJ231" s="74"/>
      <c r="AK231" s="74"/>
      <c r="AL231" s="74"/>
      <c r="AM231" s="74"/>
      <c r="AN231" s="74"/>
      <c r="AO231" s="74"/>
      <c r="AP231" s="74"/>
      <c r="AQ231" s="74"/>
      <c r="AR231" s="74"/>
      <c r="AS231" s="74"/>
      <c r="AT231" s="74"/>
      <c r="AU231" s="74"/>
      <c r="AV231" s="74"/>
      <c r="AW231" s="74"/>
      <c r="AX231" s="74"/>
      <c r="AY231" s="74"/>
      <c r="AZ231" s="74"/>
      <c r="BA231" s="74"/>
      <c r="BB231" s="74"/>
      <c r="BC231" s="74"/>
      <c r="BD231" s="74"/>
      <c r="BE231" s="74"/>
      <c r="BF231" s="74"/>
      <c r="BG231" s="74"/>
      <c r="BH231" s="74"/>
      <c r="BI231" s="74"/>
      <c r="BJ231" s="74"/>
      <c r="BK231" s="74"/>
      <c r="BL231" s="74"/>
      <c r="BM231" s="74"/>
      <c r="BN231" s="74"/>
      <c r="BO231" s="74"/>
      <c r="BP231" s="74"/>
      <c r="BQ231" s="74"/>
      <c r="BR231" s="74"/>
      <c r="BS231" s="74"/>
      <c r="BT231" s="74"/>
      <c r="BU231" s="74"/>
      <c r="BV231" s="74"/>
      <c r="BW231" s="74"/>
      <c r="BX231" s="74"/>
      <c r="BY231" s="74"/>
      <c r="BZ231" s="74"/>
      <c r="CA231" s="74"/>
      <c r="CB231" s="74"/>
      <c r="CC231" s="74"/>
      <c r="CD231" s="74"/>
      <c r="CE231" s="74"/>
      <c r="CF231" s="74"/>
      <c r="CG231" s="74"/>
      <c r="CH231" s="74"/>
      <c r="CI231" s="74"/>
      <c r="CJ231" s="74"/>
      <c r="CK231" s="74"/>
      <c r="CL231" s="74"/>
      <c r="CM231" s="74"/>
      <c r="CN231" s="74"/>
      <c r="CO231" s="74"/>
      <c r="CP231" s="74"/>
      <c r="CQ231" s="74"/>
      <c r="CR231" s="74"/>
      <c r="CS231" s="74"/>
      <c r="CT231" s="74"/>
      <c r="CU231" s="74"/>
      <c r="CV231" s="74"/>
      <c r="CW231" s="74"/>
      <c r="CX231" s="74"/>
      <c r="CY231" s="74"/>
      <c r="CZ231" s="74"/>
      <c r="DA231" s="74"/>
      <c r="DB231" s="74"/>
      <c r="DC231" s="74"/>
      <c r="DD231" s="74"/>
      <c r="DE231" s="74"/>
      <c r="DF231" s="74"/>
      <c r="DG231" s="74"/>
      <c r="DH231" s="74"/>
      <c r="DI231" s="74"/>
      <c r="DJ231" s="74"/>
      <c r="DK231" s="74"/>
      <c r="DL231" s="74"/>
      <c r="DM231" s="74"/>
      <c r="DN231" s="74"/>
      <c r="DO231" s="74"/>
      <c r="DP231" s="74"/>
      <c r="DQ231" s="74"/>
      <c r="DR231" s="74"/>
      <c r="DS231" s="74"/>
      <c r="DT231" s="74"/>
      <c r="DU231" s="74"/>
      <c r="DV231" s="74"/>
      <c r="DW231" s="74"/>
      <c r="DX231" s="74"/>
      <c r="DY231" s="74"/>
      <c r="DZ231" s="74"/>
      <c r="EA231" s="74"/>
      <c r="EB231" s="74"/>
      <c r="EC231" s="74"/>
      <c r="ED231" s="74"/>
      <c r="EE231" s="74"/>
      <c r="EF231" s="74"/>
      <c r="EG231" s="74"/>
      <c r="EH231" s="74"/>
      <c r="EI231" s="74"/>
      <c r="EJ231" s="74"/>
      <c r="EK231" s="74"/>
      <c r="EL231" s="74"/>
      <c r="EM231" s="74"/>
      <c r="EN231" s="74"/>
      <c r="EO231" s="74"/>
      <c r="EP231" s="74"/>
      <c r="EQ231" s="74"/>
      <c r="ER231" s="74"/>
      <c r="ES231" s="74"/>
      <c r="ET231" s="74"/>
      <c r="EU231" s="74"/>
      <c r="EV231" s="74"/>
      <c r="EW231" s="74"/>
      <c r="EX231" s="74"/>
      <c r="EY231" s="74"/>
      <c r="EZ231" s="74"/>
      <c r="FA231" s="74"/>
      <c r="FB231" s="74"/>
      <c r="FC231" s="74"/>
      <c r="FD231" s="74"/>
      <c r="FE231" s="74"/>
      <c r="FF231" s="74"/>
      <c r="FG231" s="74"/>
      <c r="FH231" s="74"/>
      <c r="FI231" s="74"/>
      <c r="FJ231" s="74"/>
      <c r="FK231" s="74"/>
      <c r="FL231" s="74"/>
      <c r="FM231" s="74"/>
      <c r="FN231" s="74"/>
      <c r="FO231" s="74"/>
      <c r="FP231" s="74"/>
      <c r="FQ231" s="74"/>
      <c r="FR231" s="74"/>
      <c r="FS231" s="74"/>
      <c r="FT231" s="74"/>
      <c r="FU231" s="74"/>
      <c r="FV231" s="74"/>
      <c r="FW231" s="74"/>
      <c r="FX231" s="74"/>
      <c r="FY231" s="74"/>
      <c r="FZ231" s="74"/>
      <c r="GA231" s="74"/>
      <c r="GB231" s="74"/>
      <c r="GC231" s="74"/>
      <c r="GD231" s="74"/>
      <c r="GE231" s="74"/>
      <c r="GF231" s="74"/>
      <c r="GG231" s="74"/>
      <c r="GH231" s="74"/>
      <c r="GI231" s="74"/>
      <c r="GJ231" s="74"/>
      <c r="GK231" s="74"/>
      <c r="GL231" s="74"/>
      <c r="GM231" s="74"/>
      <c r="GN231" s="74"/>
      <c r="GO231" s="74"/>
      <c r="GP231" s="74"/>
      <c r="GQ231" s="74"/>
      <c r="GR231" s="74"/>
      <c r="GS231" s="74"/>
      <c r="GT231" s="74"/>
      <c r="GU231" s="74"/>
      <c r="GV231" s="74"/>
      <c r="GW231" s="74"/>
      <c r="GX231" s="74"/>
      <c r="GY231" s="74"/>
      <c r="GZ231" s="74"/>
      <c r="HA231" s="74"/>
      <c r="HB231" s="74"/>
      <c r="HC231" s="74"/>
    </row>
    <row r="232" spans="1:211" customFormat="1" ht="19.95" customHeight="1" x14ac:dyDescent="0.3">
      <c r="A232" s="36"/>
      <c r="B232" s="73"/>
      <c r="C232" s="218"/>
      <c r="D232" s="247" t="s">
        <v>1916</v>
      </c>
      <c r="E232" s="256" t="s">
        <v>157</v>
      </c>
      <c r="F232" s="257"/>
      <c r="G232" s="254"/>
      <c r="H232" s="254"/>
      <c r="I232" s="254"/>
      <c r="J232" s="254"/>
      <c r="K232" s="254"/>
      <c r="L232" s="254"/>
      <c r="M232" s="258"/>
      <c r="N232" s="254"/>
      <c r="O232" s="254"/>
      <c r="P232" s="254"/>
      <c r="Q232" s="254"/>
      <c r="R232" s="255"/>
      <c r="S232" s="36"/>
      <c r="T232" s="74"/>
      <c r="U232" s="74"/>
      <c r="V232" s="74"/>
      <c r="W232" s="74"/>
      <c r="X232" s="74"/>
      <c r="Y232" s="74"/>
      <c r="Z232" s="74"/>
      <c r="AA232" s="74"/>
      <c r="AB232" s="74"/>
      <c r="AC232" s="74"/>
      <c r="AD232" s="74"/>
      <c r="AE232" s="74"/>
      <c r="AF232" s="74"/>
      <c r="AG232" s="74"/>
      <c r="AH232" s="74"/>
      <c r="AI232" s="74"/>
      <c r="AJ232" s="74"/>
      <c r="AK232" s="74"/>
      <c r="AL232" s="74"/>
      <c r="AM232" s="74"/>
      <c r="AN232" s="74"/>
      <c r="AO232" s="74"/>
      <c r="AP232" s="74"/>
      <c r="AQ232" s="74"/>
      <c r="AR232" s="74"/>
      <c r="AS232" s="74"/>
      <c r="AT232" s="74"/>
      <c r="AU232" s="74"/>
      <c r="AV232" s="74"/>
      <c r="AW232" s="74"/>
      <c r="AX232" s="74"/>
      <c r="AY232" s="74"/>
      <c r="AZ232" s="74"/>
      <c r="BA232" s="74"/>
      <c r="BB232" s="74"/>
      <c r="BC232" s="74"/>
      <c r="BD232" s="74"/>
      <c r="BE232" s="74"/>
      <c r="BF232" s="74"/>
      <c r="BG232" s="74"/>
      <c r="BH232" s="74"/>
      <c r="BI232" s="74"/>
      <c r="BJ232" s="74"/>
      <c r="BK232" s="74"/>
      <c r="BL232" s="74"/>
      <c r="BM232" s="74"/>
      <c r="BN232" s="74"/>
      <c r="BO232" s="74"/>
      <c r="BP232" s="74"/>
      <c r="BQ232" s="74"/>
      <c r="BR232" s="74"/>
      <c r="BS232" s="74"/>
      <c r="BT232" s="74"/>
      <c r="BU232" s="74"/>
      <c r="BV232" s="74"/>
      <c r="BW232" s="74"/>
      <c r="BX232" s="74"/>
      <c r="BY232" s="74"/>
      <c r="BZ232" s="74"/>
      <c r="CA232" s="74"/>
      <c r="CB232" s="74"/>
      <c r="CC232" s="74"/>
      <c r="CD232" s="74"/>
      <c r="CE232" s="74"/>
      <c r="CF232" s="74"/>
      <c r="CG232" s="74"/>
      <c r="CH232" s="74"/>
      <c r="CI232" s="74"/>
      <c r="CJ232" s="74"/>
      <c r="CK232" s="74"/>
      <c r="CL232" s="74"/>
      <c r="CM232" s="74"/>
      <c r="CN232" s="74"/>
      <c r="CO232" s="74"/>
      <c r="CP232" s="74"/>
      <c r="CQ232" s="74"/>
      <c r="CR232" s="74"/>
      <c r="CS232" s="74"/>
      <c r="CT232" s="74"/>
      <c r="CU232" s="74"/>
      <c r="CV232" s="74"/>
      <c r="CW232" s="74"/>
      <c r="CX232" s="74"/>
      <c r="CY232" s="74"/>
      <c r="CZ232" s="74"/>
      <c r="DA232" s="74"/>
      <c r="DB232" s="74"/>
      <c r="DC232" s="74"/>
      <c r="DD232" s="74"/>
      <c r="DE232" s="74"/>
      <c r="DF232" s="74"/>
      <c r="DG232" s="74"/>
      <c r="DH232" s="74"/>
      <c r="DI232" s="74"/>
      <c r="DJ232" s="74"/>
      <c r="DK232" s="74"/>
      <c r="DL232" s="74"/>
      <c r="DM232" s="74"/>
      <c r="DN232" s="74"/>
      <c r="DO232" s="74"/>
      <c r="DP232" s="74"/>
      <c r="DQ232" s="74"/>
      <c r="DR232" s="74"/>
      <c r="DS232" s="74"/>
      <c r="DT232" s="74"/>
      <c r="DU232" s="74"/>
      <c r="DV232" s="74"/>
      <c r="DW232" s="74"/>
      <c r="DX232" s="74"/>
      <c r="DY232" s="74"/>
      <c r="DZ232" s="74"/>
      <c r="EA232" s="74"/>
      <c r="EB232" s="74"/>
      <c r="EC232" s="74"/>
      <c r="ED232" s="74"/>
      <c r="EE232" s="74"/>
      <c r="EF232" s="74"/>
      <c r="EG232" s="74"/>
      <c r="EH232" s="74"/>
      <c r="EI232" s="74"/>
      <c r="EJ232" s="74"/>
      <c r="EK232" s="74"/>
      <c r="EL232" s="74"/>
      <c r="EM232" s="74"/>
      <c r="EN232" s="74"/>
      <c r="EO232" s="74"/>
      <c r="EP232" s="74"/>
      <c r="EQ232" s="74"/>
      <c r="ER232" s="74"/>
      <c r="ES232" s="74"/>
      <c r="ET232" s="74"/>
      <c r="EU232" s="74"/>
      <c r="EV232" s="74"/>
      <c r="EW232" s="74"/>
      <c r="EX232" s="74"/>
      <c r="EY232" s="74"/>
      <c r="EZ232" s="74"/>
      <c r="FA232" s="74"/>
      <c r="FB232" s="74"/>
      <c r="FC232" s="74"/>
      <c r="FD232" s="74"/>
      <c r="FE232" s="74"/>
      <c r="FF232" s="74"/>
      <c r="FG232" s="74"/>
      <c r="FH232" s="74"/>
      <c r="FI232" s="74"/>
      <c r="FJ232" s="74"/>
      <c r="FK232" s="74"/>
      <c r="FL232" s="74"/>
      <c r="FM232" s="74"/>
      <c r="FN232" s="74"/>
      <c r="FO232" s="74"/>
      <c r="FP232" s="74"/>
      <c r="FQ232" s="74"/>
      <c r="FR232" s="74"/>
      <c r="FS232" s="74"/>
      <c r="FT232" s="74"/>
      <c r="FU232" s="74"/>
      <c r="FV232" s="74"/>
      <c r="FW232" s="74"/>
      <c r="FX232" s="74"/>
      <c r="FY232" s="74"/>
      <c r="FZ232" s="74"/>
      <c r="GA232" s="74"/>
      <c r="GB232" s="74"/>
      <c r="GC232" s="74"/>
      <c r="GD232" s="74"/>
      <c r="GE232" s="74"/>
      <c r="GF232" s="74"/>
      <c r="GG232" s="74"/>
      <c r="GH232" s="74"/>
      <c r="GI232" s="74"/>
      <c r="GJ232" s="74"/>
      <c r="GK232" s="74"/>
      <c r="GL232" s="74"/>
      <c r="GM232" s="74"/>
      <c r="GN232" s="74"/>
      <c r="GO232" s="74"/>
      <c r="GP232" s="74"/>
      <c r="GQ232" s="74"/>
      <c r="GR232" s="74"/>
      <c r="GS232" s="74"/>
      <c r="GT232" s="74"/>
      <c r="GU232" s="74"/>
      <c r="GV232" s="74"/>
      <c r="GW232" s="74"/>
      <c r="GX232" s="74"/>
      <c r="GY232" s="74"/>
      <c r="GZ232" s="74"/>
      <c r="HA232" s="74"/>
      <c r="HB232" s="74"/>
      <c r="HC232" s="74"/>
    </row>
    <row r="233" spans="1:211" customFormat="1" ht="10.199999999999999" customHeight="1" x14ac:dyDescent="0.3">
      <c r="A233" s="36"/>
      <c r="B233" s="73"/>
      <c r="C233" s="218"/>
      <c r="D233" s="74"/>
      <c r="E233" s="74"/>
      <c r="F233" s="202"/>
      <c r="G233" s="74"/>
      <c r="H233" s="74"/>
      <c r="I233" s="74"/>
      <c r="J233" s="74"/>
      <c r="K233" s="74"/>
      <c r="L233" s="74"/>
      <c r="M233" s="222"/>
      <c r="N233" s="74"/>
      <c r="O233" s="74"/>
      <c r="P233" s="74"/>
      <c r="Q233" s="74"/>
      <c r="R233" s="75"/>
      <c r="S233" s="36"/>
      <c r="T233" s="74"/>
      <c r="U233" s="74"/>
      <c r="V233" s="74"/>
      <c r="W233" s="74"/>
      <c r="X233" s="74"/>
      <c r="Y233" s="74"/>
      <c r="Z233" s="74"/>
      <c r="AA233" s="74"/>
      <c r="AB233" s="74"/>
      <c r="AC233" s="74"/>
      <c r="AD233" s="74"/>
      <c r="AE233" s="74"/>
      <c r="AF233" s="74"/>
      <c r="AG233" s="74"/>
      <c r="AH233" s="74"/>
      <c r="AI233" s="74"/>
      <c r="AJ233" s="74"/>
      <c r="AK233" s="74"/>
      <c r="AL233" s="74"/>
      <c r="AM233" s="74"/>
      <c r="AN233" s="74"/>
      <c r="AO233" s="74"/>
      <c r="AP233" s="74"/>
      <c r="AQ233" s="74"/>
      <c r="AR233" s="74"/>
      <c r="AS233" s="74"/>
      <c r="AT233" s="74"/>
      <c r="AU233" s="74"/>
      <c r="AV233" s="74"/>
      <c r="AW233" s="74"/>
      <c r="AX233" s="74"/>
      <c r="AY233" s="74"/>
      <c r="AZ233" s="74"/>
      <c r="BA233" s="74"/>
      <c r="BB233" s="74"/>
      <c r="BC233" s="74"/>
      <c r="BD233" s="74"/>
      <c r="BE233" s="74"/>
      <c r="BF233" s="74"/>
      <c r="BG233" s="74"/>
      <c r="BH233" s="74"/>
      <c r="BI233" s="74"/>
      <c r="BJ233" s="74"/>
      <c r="BK233" s="74"/>
      <c r="BL233" s="74"/>
      <c r="BM233" s="74"/>
      <c r="BN233" s="74"/>
      <c r="BO233" s="74"/>
      <c r="BP233" s="74"/>
      <c r="BQ233" s="74"/>
      <c r="BR233" s="74"/>
      <c r="BS233" s="74"/>
      <c r="BT233" s="74"/>
      <c r="BU233" s="74"/>
      <c r="BV233" s="74"/>
      <c r="BW233" s="74"/>
      <c r="BX233" s="74"/>
      <c r="BY233" s="74"/>
      <c r="BZ233" s="74"/>
      <c r="CA233" s="74"/>
      <c r="CB233" s="74"/>
      <c r="CC233" s="74"/>
      <c r="CD233" s="74"/>
      <c r="CE233" s="74"/>
      <c r="CF233" s="74"/>
      <c r="CG233" s="74"/>
      <c r="CH233" s="74"/>
      <c r="CI233" s="74"/>
      <c r="CJ233" s="74"/>
      <c r="CK233" s="74"/>
      <c r="CL233" s="74"/>
      <c r="CM233" s="74"/>
      <c r="CN233" s="74"/>
      <c r="CO233" s="74"/>
      <c r="CP233" s="74"/>
      <c r="CQ233" s="74"/>
      <c r="CR233" s="74"/>
      <c r="CS233" s="74"/>
      <c r="CT233" s="74"/>
      <c r="CU233" s="74"/>
      <c r="CV233" s="74"/>
      <c r="CW233" s="74"/>
      <c r="CX233" s="74"/>
      <c r="CY233" s="74"/>
      <c r="CZ233" s="74"/>
      <c r="DA233" s="74"/>
      <c r="DB233" s="74"/>
      <c r="DC233" s="74"/>
      <c r="DD233" s="74"/>
      <c r="DE233" s="74"/>
      <c r="DF233" s="74"/>
      <c r="DG233" s="74"/>
      <c r="DH233" s="74"/>
      <c r="DI233" s="74"/>
      <c r="DJ233" s="74"/>
      <c r="DK233" s="74"/>
      <c r="DL233" s="74"/>
      <c r="DM233" s="74"/>
      <c r="DN233" s="74"/>
      <c r="DO233" s="74"/>
      <c r="DP233" s="74"/>
      <c r="DQ233" s="74"/>
      <c r="DR233" s="74"/>
      <c r="DS233" s="74"/>
      <c r="DT233" s="74"/>
      <c r="DU233" s="74"/>
      <c r="DV233" s="74"/>
      <c r="DW233" s="74"/>
      <c r="DX233" s="74"/>
      <c r="DY233" s="74"/>
      <c r="DZ233" s="74"/>
      <c r="EA233" s="74"/>
      <c r="EB233" s="74"/>
      <c r="EC233" s="74"/>
      <c r="ED233" s="74"/>
      <c r="EE233" s="74"/>
      <c r="EF233" s="74"/>
      <c r="EG233" s="74"/>
      <c r="EH233" s="74"/>
      <c r="EI233" s="74"/>
      <c r="EJ233" s="74"/>
      <c r="EK233" s="74"/>
      <c r="EL233" s="74"/>
      <c r="EM233" s="74"/>
      <c r="EN233" s="74"/>
      <c r="EO233" s="74"/>
      <c r="EP233" s="74"/>
      <c r="EQ233" s="74"/>
      <c r="ER233" s="74"/>
      <c r="ES233" s="74"/>
      <c r="ET233" s="74"/>
      <c r="EU233" s="74"/>
      <c r="EV233" s="74"/>
      <c r="EW233" s="74"/>
      <c r="EX233" s="74"/>
      <c r="EY233" s="74"/>
      <c r="EZ233" s="74"/>
      <c r="FA233" s="74"/>
      <c r="FB233" s="74"/>
      <c r="FC233" s="74"/>
      <c r="FD233" s="74"/>
      <c r="FE233" s="74"/>
      <c r="FF233" s="74"/>
      <c r="FG233" s="74"/>
      <c r="FH233" s="74"/>
      <c r="FI233" s="74"/>
      <c r="FJ233" s="74"/>
      <c r="FK233" s="74"/>
      <c r="FL233" s="74"/>
      <c r="FM233" s="74"/>
      <c r="FN233" s="74"/>
      <c r="FO233" s="74"/>
      <c r="FP233" s="74"/>
      <c r="FQ233" s="74"/>
      <c r="FR233" s="74"/>
      <c r="FS233" s="74"/>
      <c r="FT233" s="74"/>
      <c r="FU233" s="74"/>
      <c r="FV233" s="74"/>
      <c r="FW233" s="74"/>
      <c r="FX233" s="74"/>
      <c r="FY233" s="74"/>
      <c r="FZ233" s="74"/>
      <c r="GA233" s="74"/>
      <c r="GB233" s="74"/>
      <c r="GC233" s="74"/>
      <c r="GD233" s="74"/>
      <c r="GE233" s="74"/>
      <c r="GF233" s="74"/>
      <c r="GG233" s="74"/>
      <c r="GH233" s="74"/>
      <c r="GI233" s="74"/>
      <c r="GJ233" s="74"/>
      <c r="GK233" s="74"/>
      <c r="GL233" s="74"/>
      <c r="GM233" s="74"/>
      <c r="GN233" s="74"/>
      <c r="GO233" s="74"/>
      <c r="GP233" s="74"/>
      <c r="GQ233" s="74"/>
      <c r="GR233" s="74"/>
      <c r="GS233" s="74"/>
      <c r="GT233" s="74"/>
      <c r="GU233" s="74"/>
      <c r="GV233" s="74"/>
      <c r="GW233" s="74"/>
      <c r="GX233" s="74"/>
      <c r="GY233" s="74"/>
      <c r="GZ233" s="74"/>
      <c r="HA233" s="74"/>
      <c r="HB233" s="74"/>
      <c r="HC233" s="74"/>
    </row>
    <row r="234" spans="1:211" customFormat="1" ht="19.95" customHeight="1" x14ac:dyDescent="0.3">
      <c r="A234" s="36"/>
      <c r="B234" s="73"/>
      <c r="C234" s="219"/>
      <c r="D234" s="74"/>
      <c r="E234" s="822" t="s">
        <v>1917</v>
      </c>
      <c r="F234" s="822"/>
      <c r="G234" s="822"/>
      <c r="H234" s="822"/>
      <c r="I234" s="822"/>
      <c r="J234" s="822"/>
      <c r="K234" s="822"/>
      <c r="L234" s="822"/>
      <c r="M234" s="822"/>
      <c r="N234" s="822"/>
      <c r="O234" s="822"/>
      <c r="P234" s="822"/>
      <c r="Q234" s="822"/>
      <c r="R234" s="898"/>
      <c r="S234" s="36"/>
      <c r="T234" s="74"/>
      <c r="U234" s="74"/>
      <c r="V234" s="74"/>
      <c r="W234" s="74"/>
      <c r="X234" s="74"/>
      <c r="Y234" s="74"/>
      <c r="Z234" s="74"/>
      <c r="AA234" s="74"/>
      <c r="AB234" s="74"/>
      <c r="AC234" s="74"/>
      <c r="AD234" s="74"/>
      <c r="AE234" s="74"/>
      <c r="AF234" s="74"/>
      <c r="AG234" s="74"/>
      <c r="AH234" s="74"/>
      <c r="AI234" s="74"/>
      <c r="AJ234" s="74"/>
      <c r="AK234" s="74"/>
      <c r="AL234" s="74"/>
      <c r="AM234" s="74"/>
      <c r="AN234" s="74"/>
      <c r="AO234" s="74"/>
      <c r="AP234" s="74"/>
      <c r="AQ234" s="74"/>
      <c r="AR234" s="74"/>
      <c r="AS234" s="74"/>
      <c r="AT234" s="74"/>
      <c r="AU234" s="74"/>
      <c r="AV234" s="74"/>
      <c r="AW234" s="74"/>
      <c r="AX234" s="74"/>
      <c r="AY234" s="74"/>
      <c r="AZ234" s="74"/>
      <c r="BA234" s="74"/>
      <c r="BB234" s="74"/>
      <c r="BC234" s="74"/>
      <c r="BD234" s="74"/>
      <c r="BE234" s="74"/>
      <c r="BF234" s="74"/>
      <c r="BG234" s="74"/>
      <c r="BH234" s="74"/>
      <c r="BI234" s="74"/>
      <c r="BJ234" s="74"/>
      <c r="BK234" s="74"/>
      <c r="BL234" s="74"/>
      <c r="BM234" s="74"/>
      <c r="BN234" s="74"/>
      <c r="BO234" s="74"/>
      <c r="BP234" s="74"/>
      <c r="BQ234" s="74"/>
      <c r="BR234" s="74"/>
      <c r="BS234" s="74"/>
      <c r="BT234" s="74"/>
      <c r="BU234" s="74"/>
      <c r="BV234" s="74"/>
      <c r="BW234" s="74"/>
      <c r="BX234" s="74"/>
      <c r="BY234" s="74"/>
      <c r="BZ234" s="74"/>
      <c r="CA234" s="74"/>
      <c r="CB234" s="74"/>
      <c r="CC234" s="74"/>
      <c r="CD234" s="74"/>
      <c r="CE234" s="74"/>
      <c r="CF234" s="74"/>
      <c r="CG234" s="74"/>
      <c r="CH234" s="74"/>
      <c r="CI234" s="74"/>
      <c r="CJ234" s="74"/>
      <c r="CK234" s="74"/>
      <c r="CL234" s="74"/>
      <c r="CM234" s="74"/>
      <c r="CN234" s="74"/>
      <c r="CO234" s="74"/>
      <c r="CP234" s="74"/>
      <c r="CQ234" s="74"/>
      <c r="CR234" s="74"/>
      <c r="CS234" s="74"/>
      <c r="CT234" s="74"/>
      <c r="CU234" s="74"/>
      <c r="CV234" s="74"/>
      <c r="CW234" s="74"/>
      <c r="CX234" s="74"/>
      <c r="CY234" s="74"/>
      <c r="CZ234" s="74"/>
      <c r="DA234" s="74"/>
      <c r="DB234" s="74"/>
      <c r="DC234" s="74"/>
      <c r="DD234" s="74"/>
      <c r="DE234" s="74"/>
      <c r="DF234" s="74"/>
      <c r="DG234" s="74"/>
      <c r="DH234" s="74"/>
      <c r="DI234" s="74"/>
      <c r="DJ234" s="74"/>
      <c r="DK234" s="74"/>
      <c r="DL234" s="74"/>
      <c r="DM234" s="74"/>
      <c r="DN234" s="74"/>
      <c r="DO234" s="74"/>
      <c r="DP234" s="74"/>
      <c r="DQ234" s="74"/>
      <c r="DR234" s="74"/>
      <c r="DS234" s="74"/>
      <c r="DT234" s="74"/>
      <c r="DU234" s="74"/>
      <c r="DV234" s="74"/>
      <c r="DW234" s="74"/>
      <c r="DX234" s="74"/>
      <c r="DY234" s="74"/>
      <c r="DZ234" s="74"/>
      <c r="EA234" s="74"/>
      <c r="EB234" s="74"/>
      <c r="EC234" s="74"/>
      <c r="ED234" s="74"/>
      <c r="EE234" s="74"/>
      <c r="EF234" s="74"/>
      <c r="EG234" s="74"/>
      <c r="EH234" s="74"/>
      <c r="EI234" s="74"/>
      <c r="EJ234" s="74"/>
      <c r="EK234" s="74"/>
      <c r="EL234" s="74"/>
      <c r="EM234" s="74"/>
      <c r="EN234" s="74"/>
      <c r="EO234" s="74"/>
      <c r="EP234" s="74"/>
      <c r="EQ234" s="74"/>
      <c r="ER234" s="74"/>
      <c r="ES234" s="74"/>
      <c r="ET234" s="74"/>
      <c r="EU234" s="74"/>
      <c r="EV234" s="74"/>
      <c r="EW234" s="74"/>
      <c r="EX234" s="74"/>
      <c r="EY234" s="74"/>
      <c r="EZ234" s="74"/>
      <c r="FA234" s="74"/>
      <c r="FB234" s="74"/>
      <c r="FC234" s="74"/>
      <c r="FD234" s="74"/>
      <c r="FE234" s="74"/>
      <c r="FF234" s="74"/>
      <c r="FG234" s="74"/>
      <c r="FH234" s="74"/>
      <c r="FI234" s="74"/>
      <c r="FJ234" s="74"/>
      <c r="FK234" s="74"/>
      <c r="FL234" s="74"/>
      <c r="FM234" s="74"/>
      <c r="FN234" s="74"/>
      <c r="FO234" s="74"/>
      <c r="FP234" s="74"/>
      <c r="FQ234" s="74"/>
      <c r="FR234" s="74"/>
      <c r="FS234" s="74"/>
      <c r="FT234" s="74"/>
      <c r="FU234" s="74"/>
      <c r="FV234" s="74"/>
      <c r="FW234" s="74"/>
      <c r="FX234" s="74"/>
      <c r="FY234" s="74"/>
      <c r="FZ234" s="74"/>
      <c r="GA234" s="74"/>
      <c r="GB234" s="74"/>
      <c r="GC234" s="74"/>
      <c r="GD234" s="74"/>
      <c r="GE234" s="74"/>
      <c r="GF234" s="74"/>
      <c r="GG234" s="74"/>
      <c r="GH234" s="74"/>
      <c r="GI234" s="74"/>
      <c r="GJ234" s="74"/>
      <c r="GK234" s="74"/>
      <c r="GL234" s="74"/>
      <c r="GM234" s="74"/>
      <c r="GN234" s="74"/>
      <c r="GO234" s="74"/>
      <c r="GP234" s="74"/>
      <c r="GQ234" s="74"/>
      <c r="GR234" s="74"/>
      <c r="GS234" s="74"/>
      <c r="GT234" s="74"/>
      <c r="GU234" s="74"/>
      <c r="GV234" s="74"/>
      <c r="GW234" s="74"/>
      <c r="GX234" s="74"/>
      <c r="GY234" s="74"/>
      <c r="GZ234" s="74"/>
      <c r="HA234" s="74"/>
      <c r="HB234" s="74"/>
      <c r="HC234" s="74"/>
    </row>
    <row r="235" spans="1:211" customFormat="1" ht="19.95" customHeight="1" x14ac:dyDescent="0.3">
      <c r="A235" s="36"/>
      <c r="B235" s="73"/>
      <c r="C235" s="219"/>
      <c r="D235" s="74"/>
      <c r="E235" s="832" t="s">
        <v>1918</v>
      </c>
      <c r="F235" s="832"/>
      <c r="G235" s="832"/>
      <c r="H235" s="832"/>
      <c r="I235" s="832"/>
      <c r="J235" s="832"/>
      <c r="K235" s="832"/>
      <c r="L235" s="832"/>
      <c r="M235" s="832"/>
      <c r="N235" s="832"/>
      <c r="O235" s="832"/>
      <c r="P235" s="832"/>
      <c r="Q235" s="832"/>
      <c r="R235" s="833"/>
      <c r="S235" s="36"/>
      <c r="T235" s="74"/>
      <c r="U235" s="74"/>
      <c r="V235" s="74"/>
      <c r="W235" s="74"/>
      <c r="X235" s="74"/>
      <c r="Y235" s="74"/>
      <c r="Z235" s="74"/>
      <c r="AA235" s="74"/>
      <c r="AB235" s="74"/>
      <c r="AC235" s="74"/>
      <c r="AD235" s="74"/>
      <c r="AE235" s="74"/>
      <c r="AF235" s="74"/>
      <c r="AG235" s="74"/>
      <c r="AH235" s="74"/>
      <c r="AI235" s="74"/>
      <c r="AJ235" s="74"/>
      <c r="AK235" s="74"/>
      <c r="AL235" s="74"/>
      <c r="AM235" s="74"/>
      <c r="AN235" s="74"/>
      <c r="AO235" s="74"/>
      <c r="AP235" s="74"/>
      <c r="AQ235" s="74"/>
      <c r="AR235" s="74"/>
      <c r="AS235" s="74"/>
      <c r="AT235" s="74"/>
      <c r="AU235" s="74"/>
      <c r="AV235" s="74"/>
      <c r="AW235" s="74"/>
      <c r="AX235" s="74"/>
      <c r="AY235" s="74"/>
      <c r="AZ235" s="74"/>
      <c r="BA235" s="74"/>
      <c r="BB235" s="74"/>
      <c r="BC235" s="74"/>
      <c r="BD235" s="74"/>
      <c r="BE235" s="74"/>
      <c r="BF235" s="74"/>
      <c r="BG235" s="74"/>
      <c r="BH235" s="74"/>
      <c r="BI235" s="74"/>
      <c r="BJ235" s="74"/>
      <c r="BK235" s="74"/>
      <c r="BL235" s="74"/>
      <c r="BM235" s="74"/>
      <c r="BN235" s="74"/>
      <c r="BO235" s="74"/>
      <c r="BP235" s="74"/>
      <c r="BQ235" s="74"/>
      <c r="BR235" s="74"/>
      <c r="BS235" s="74"/>
      <c r="BT235" s="74"/>
      <c r="BU235" s="74"/>
      <c r="BV235" s="74"/>
      <c r="BW235" s="74"/>
      <c r="BX235" s="74"/>
      <c r="BY235" s="74"/>
      <c r="BZ235" s="74"/>
      <c r="CA235" s="74"/>
      <c r="CB235" s="74"/>
      <c r="CC235" s="74"/>
      <c r="CD235" s="74"/>
      <c r="CE235" s="74"/>
      <c r="CF235" s="74"/>
      <c r="CG235" s="74"/>
      <c r="CH235" s="74"/>
      <c r="CI235" s="74"/>
      <c r="CJ235" s="74"/>
      <c r="CK235" s="74"/>
      <c r="CL235" s="74"/>
      <c r="CM235" s="74"/>
      <c r="CN235" s="74"/>
      <c r="CO235" s="74"/>
      <c r="CP235" s="74"/>
      <c r="CQ235" s="74"/>
      <c r="CR235" s="74"/>
      <c r="CS235" s="74"/>
      <c r="CT235" s="74"/>
      <c r="CU235" s="74"/>
      <c r="CV235" s="74"/>
      <c r="CW235" s="74"/>
      <c r="CX235" s="74"/>
      <c r="CY235" s="74"/>
      <c r="CZ235" s="74"/>
      <c r="DA235" s="74"/>
      <c r="DB235" s="74"/>
      <c r="DC235" s="74"/>
      <c r="DD235" s="74"/>
      <c r="DE235" s="74"/>
      <c r="DF235" s="74"/>
      <c r="DG235" s="74"/>
      <c r="DH235" s="74"/>
      <c r="DI235" s="74"/>
      <c r="DJ235" s="74"/>
      <c r="DK235" s="74"/>
      <c r="DL235" s="74"/>
      <c r="DM235" s="74"/>
      <c r="DN235" s="74"/>
      <c r="DO235" s="74"/>
      <c r="DP235" s="74"/>
      <c r="DQ235" s="74"/>
      <c r="DR235" s="74"/>
      <c r="DS235" s="74"/>
      <c r="DT235" s="74"/>
      <c r="DU235" s="74"/>
      <c r="DV235" s="74"/>
      <c r="DW235" s="74"/>
      <c r="DX235" s="74"/>
      <c r="DY235" s="74"/>
      <c r="DZ235" s="74"/>
      <c r="EA235" s="74"/>
      <c r="EB235" s="74"/>
      <c r="EC235" s="74"/>
      <c r="ED235" s="74"/>
      <c r="EE235" s="74"/>
      <c r="EF235" s="74"/>
      <c r="EG235" s="74"/>
      <c r="EH235" s="74"/>
      <c r="EI235" s="74"/>
      <c r="EJ235" s="74"/>
      <c r="EK235" s="74"/>
      <c r="EL235" s="74"/>
      <c r="EM235" s="74"/>
      <c r="EN235" s="74"/>
      <c r="EO235" s="74"/>
      <c r="EP235" s="74"/>
      <c r="EQ235" s="74"/>
      <c r="ER235" s="74"/>
      <c r="ES235" s="74"/>
      <c r="ET235" s="74"/>
      <c r="EU235" s="74"/>
      <c r="EV235" s="74"/>
      <c r="EW235" s="74"/>
      <c r="EX235" s="74"/>
      <c r="EY235" s="74"/>
      <c r="EZ235" s="74"/>
      <c r="FA235" s="74"/>
      <c r="FB235" s="74"/>
      <c r="FC235" s="74"/>
      <c r="FD235" s="74"/>
      <c r="FE235" s="74"/>
      <c r="FF235" s="74"/>
      <c r="FG235" s="74"/>
      <c r="FH235" s="74"/>
      <c r="FI235" s="74"/>
      <c r="FJ235" s="74"/>
      <c r="FK235" s="74"/>
      <c r="FL235" s="74"/>
      <c r="FM235" s="74"/>
      <c r="FN235" s="74"/>
      <c r="FO235" s="74"/>
      <c r="FP235" s="74"/>
      <c r="FQ235" s="74"/>
      <c r="FR235" s="74"/>
      <c r="FS235" s="74"/>
      <c r="FT235" s="74"/>
      <c r="FU235" s="74"/>
      <c r="FV235" s="74"/>
      <c r="FW235" s="74"/>
      <c r="FX235" s="74"/>
      <c r="FY235" s="74"/>
      <c r="FZ235" s="74"/>
      <c r="GA235" s="74"/>
      <c r="GB235" s="74"/>
      <c r="GC235" s="74"/>
      <c r="GD235" s="74"/>
      <c r="GE235" s="74"/>
      <c r="GF235" s="74"/>
      <c r="GG235" s="74"/>
      <c r="GH235" s="74"/>
      <c r="GI235" s="74"/>
      <c r="GJ235" s="74"/>
      <c r="GK235" s="74"/>
      <c r="GL235" s="74"/>
      <c r="GM235" s="74"/>
      <c r="GN235" s="74"/>
      <c r="GO235" s="74"/>
      <c r="GP235" s="74"/>
      <c r="GQ235" s="74"/>
      <c r="GR235" s="74"/>
      <c r="GS235" s="74"/>
      <c r="GT235" s="74"/>
      <c r="GU235" s="74"/>
      <c r="GV235" s="74"/>
      <c r="GW235" s="74"/>
      <c r="GX235" s="74"/>
      <c r="GY235" s="74"/>
      <c r="GZ235" s="74"/>
      <c r="HA235" s="74"/>
      <c r="HB235" s="74"/>
      <c r="HC235" s="74"/>
    </row>
    <row r="236" spans="1:211" customFormat="1" ht="19.95" customHeight="1" x14ac:dyDescent="0.3">
      <c r="A236" s="36"/>
      <c r="B236" s="73"/>
      <c r="C236" s="219"/>
      <c r="D236" s="74"/>
      <c r="E236" s="832" t="s">
        <v>1919</v>
      </c>
      <c r="F236" s="832"/>
      <c r="G236" s="832"/>
      <c r="H236" s="832"/>
      <c r="I236" s="832"/>
      <c r="J236" s="832"/>
      <c r="K236" s="832"/>
      <c r="L236" s="832"/>
      <c r="M236" s="832"/>
      <c r="N236" s="832"/>
      <c r="O236" s="832"/>
      <c r="P236" s="832"/>
      <c r="Q236" s="832"/>
      <c r="R236" s="833"/>
      <c r="S236" s="36"/>
      <c r="T236" s="74"/>
      <c r="U236" s="74"/>
      <c r="V236" s="74"/>
      <c r="W236" s="74"/>
      <c r="X236" s="74"/>
      <c r="Y236" s="74"/>
      <c r="Z236" s="74"/>
      <c r="AA236" s="74"/>
      <c r="AB236" s="74"/>
      <c r="AC236" s="74"/>
      <c r="AD236" s="74"/>
      <c r="AE236" s="74"/>
      <c r="AF236" s="74"/>
      <c r="AG236" s="74"/>
      <c r="AH236" s="74"/>
      <c r="AI236" s="74"/>
      <c r="AJ236" s="74"/>
      <c r="AK236" s="74"/>
      <c r="AL236" s="74"/>
      <c r="AM236" s="74"/>
      <c r="AN236" s="74"/>
      <c r="AO236" s="74"/>
      <c r="AP236" s="74"/>
      <c r="AQ236" s="74"/>
      <c r="AR236" s="74"/>
      <c r="AS236" s="74"/>
      <c r="AT236" s="74"/>
      <c r="AU236" s="74"/>
      <c r="AV236" s="74"/>
      <c r="AW236" s="74"/>
      <c r="AX236" s="74"/>
      <c r="AY236" s="74"/>
      <c r="AZ236" s="74"/>
      <c r="BA236" s="74"/>
      <c r="BB236" s="74"/>
      <c r="BC236" s="74"/>
      <c r="BD236" s="74"/>
      <c r="BE236" s="74"/>
      <c r="BF236" s="74"/>
      <c r="BG236" s="74"/>
      <c r="BH236" s="74"/>
      <c r="BI236" s="74"/>
      <c r="BJ236" s="74"/>
      <c r="BK236" s="74"/>
      <c r="BL236" s="74"/>
      <c r="BM236" s="74"/>
      <c r="BN236" s="74"/>
      <c r="BO236" s="74"/>
      <c r="BP236" s="74"/>
      <c r="BQ236" s="74"/>
      <c r="BR236" s="74"/>
      <c r="BS236" s="74"/>
      <c r="BT236" s="74"/>
      <c r="BU236" s="74"/>
      <c r="BV236" s="74"/>
      <c r="BW236" s="74"/>
      <c r="BX236" s="74"/>
      <c r="BY236" s="74"/>
      <c r="BZ236" s="74"/>
      <c r="CA236" s="74"/>
      <c r="CB236" s="74"/>
      <c r="CC236" s="74"/>
      <c r="CD236" s="74"/>
      <c r="CE236" s="74"/>
      <c r="CF236" s="74"/>
      <c r="CG236" s="74"/>
      <c r="CH236" s="74"/>
      <c r="CI236" s="74"/>
      <c r="CJ236" s="74"/>
      <c r="CK236" s="74"/>
      <c r="CL236" s="74"/>
      <c r="CM236" s="74"/>
      <c r="CN236" s="74"/>
      <c r="CO236" s="74"/>
      <c r="CP236" s="74"/>
      <c r="CQ236" s="74"/>
      <c r="CR236" s="74"/>
      <c r="CS236" s="74"/>
      <c r="CT236" s="74"/>
      <c r="CU236" s="74"/>
      <c r="CV236" s="74"/>
      <c r="CW236" s="74"/>
      <c r="CX236" s="74"/>
      <c r="CY236" s="74"/>
      <c r="CZ236" s="74"/>
      <c r="DA236" s="74"/>
      <c r="DB236" s="74"/>
      <c r="DC236" s="74"/>
      <c r="DD236" s="74"/>
      <c r="DE236" s="74"/>
      <c r="DF236" s="74"/>
      <c r="DG236" s="74"/>
      <c r="DH236" s="74"/>
      <c r="DI236" s="74"/>
      <c r="DJ236" s="74"/>
      <c r="DK236" s="74"/>
      <c r="DL236" s="74"/>
      <c r="DM236" s="74"/>
      <c r="DN236" s="74"/>
      <c r="DO236" s="74"/>
      <c r="DP236" s="74"/>
      <c r="DQ236" s="74"/>
      <c r="DR236" s="74"/>
      <c r="DS236" s="74"/>
      <c r="DT236" s="74"/>
      <c r="DU236" s="74"/>
      <c r="DV236" s="74"/>
      <c r="DW236" s="74"/>
      <c r="DX236" s="74"/>
      <c r="DY236" s="74"/>
      <c r="DZ236" s="74"/>
      <c r="EA236" s="74"/>
      <c r="EB236" s="74"/>
      <c r="EC236" s="74"/>
      <c r="ED236" s="74"/>
      <c r="EE236" s="74"/>
      <c r="EF236" s="74"/>
      <c r="EG236" s="74"/>
      <c r="EH236" s="74"/>
      <c r="EI236" s="74"/>
      <c r="EJ236" s="74"/>
      <c r="EK236" s="74"/>
      <c r="EL236" s="74"/>
      <c r="EM236" s="74"/>
      <c r="EN236" s="74"/>
      <c r="EO236" s="74"/>
      <c r="EP236" s="74"/>
      <c r="EQ236" s="74"/>
      <c r="ER236" s="74"/>
      <c r="ES236" s="74"/>
      <c r="ET236" s="74"/>
      <c r="EU236" s="74"/>
      <c r="EV236" s="74"/>
      <c r="EW236" s="74"/>
      <c r="EX236" s="74"/>
      <c r="EY236" s="74"/>
      <c r="EZ236" s="74"/>
      <c r="FA236" s="74"/>
      <c r="FB236" s="74"/>
      <c r="FC236" s="74"/>
      <c r="FD236" s="74"/>
      <c r="FE236" s="74"/>
      <c r="FF236" s="74"/>
      <c r="FG236" s="74"/>
      <c r="FH236" s="74"/>
      <c r="FI236" s="74"/>
      <c r="FJ236" s="74"/>
      <c r="FK236" s="74"/>
      <c r="FL236" s="74"/>
      <c r="FM236" s="74"/>
      <c r="FN236" s="74"/>
      <c r="FO236" s="74"/>
      <c r="FP236" s="74"/>
      <c r="FQ236" s="74"/>
      <c r="FR236" s="74"/>
      <c r="FS236" s="74"/>
      <c r="FT236" s="74"/>
      <c r="FU236" s="74"/>
      <c r="FV236" s="74"/>
      <c r="FW236" s="74"/>
      <c r="FX236" s="74"/>
      <c r="FY236" s="74"/>
      <c r="FZ236" s="74"/>
      <c r="GA236" s="74"/>
      <c r="GB236" s="74"/>
      <c r="GC236" s="74"/>
      <c r="GD236" s="74"/>
      <c r="GE236" s="74"/>
      <c r="GF236" s="74"/>
      <c r="GG236" s="74"/>
      <c r="GH236" s="74"/>
      <c r="GI236" s="74"/>
      <c r="GJ236" s="74"/>
      <c r="GK236" s="74"/>
      <c r="GL236" s="74"/>
      <c r="GM236" s="74"/>
      <c r="GN236" s="74"/>
      <c r="GO236" s="74"/>
      <c r="GP236" s="74"/>
      <c r="GQ236" s="74"/>
      <c r="GR236" s="74"/>
      <c r="GS236" s="74"/>
      <c r="GT236" s="74"/>
      <c r="GU236" s="74"/>
      <c r="GV236" s="74"/>
      <c r="GW236" s="74"/>
      <c r="GX236" s="74"/>
      <c r="GY236" s="74"/>
      <c r="GZ236" s="74"/>
      <c r="HA236" s="74"/>
      <c r="HB236" s="74"/>
      <c r="HC236" s="74"/>
    </row>
    <row r="237" spans="1:211" customFormat="1" ht="19.95" customHeight="1" x14ac:dyDescent="0.3">
      <c r="A237" s="36"/>
      <c r="B237" s="73"/>
      <c r="C237" s="219"/>
      <c r="D237" s="74"/>
      <c r="E237" s="832"/>
      <c r="F237" s="832"/>
      <c r="G237" s="832"/>
      <c r="H237" s="832"/>
      <c r="I237" s="832"/>
      <c r="J237" s="832"/>
      <c r="K237" s="832"/>
      <c r="L237" s="832"/>
      <c r="M237" s="832"/>
      <c r="N237" s="832"/>
      <c r="O237" s="832"/>
      <c r="P237" s="832"/>
      <c r="Q237" s="832"/>
      <c r="R237" s="833"/>
      <c r="S237" s="36"/>
      <c r="T237" s="74"/>
      <c r="U237" s="74"/>
      <c r="V237" s="74"/>
      <c r="W237" s="74"/>
      <c r="X237" s="74"/>
      <c r="Y237" s="74"/>
      <c r="Z237" s="74"/>
      <c r="AA237" s="74"/>
      <c r="AB237" s="74"/>
      <c r="AC237" s="74"/>
      <c r="AD237" s="74"/>
      <c r="AE237" s="74"/>
      <c r="AF237" s="74"/>
      <c r="AG237" s="74"/>
      <c r="AH237" s="74"/>
      <c r="AI237" s="74"/>
      <c r="AJ237" s="74"/>
      <c r="AK237" s="74"/>
      <c r="AL237" s="74"/>
      <c r="AM237" s="74"/>
      <c r="AN237" s="74"/>
      <c r="AO237" s="74"/>
      <c r="AP237" s="74"/>
      <c r="AQ237" s="74"/>
      <c r="AR237" s="74"/>
      <c r="AS237" s="74"/>
      <c r="AT237" s="74"/>
      <c r="AU237" s="74"/>
      <c r="AV237" s="74"/>
      <c r="AW237" s="74"/>
      <c r="AX237" s="74"/>
      <c r="AY237" s="74"/>
      <c r="AZ237" s="74"/>
      <c r="BA237" s="74"/>
      <c r="BB237" s="74"/>
      <c r="BC237" s="74"/>
      <c r="BD237" s="74"/>
      <c r="BE237" s="74"/>
      <c r="BF237" s="74"/>
      <c r="BG237" s="74"/>
      <c r="BH237" s="74"/>
      <c r="BI237" s="74"/>
      <c r="BJ237" s="74"/>
      <c r="BK237" s="74"/>
      <c r="BL237" s="74"/>
      <c r="BM237" s="74"/>
      <c r="BN237" s="74"/>
      <c r="BO237" s="74"/>
      <c r="BP237" s="74"/>
      <c r="BQ237" s="74"/>
      <c r="BR237" s="74"/>
      <c r="BS237" s="74"/>
      <c r="BT237" s="74"/>
      <c r="BU237" s="74"/>
      <c r="BV237" s="74"/>
      <c r="BW237" s="74"/>
      <c r="BX237" s="74"/>
      <c r="BY237" s="74"/>
      <c r="BZ237" s="74"/>
      <c r="CA237" s="74"/>
      <c r="CB237" s="74"/>
      <c r="CC237" s="74"/>
      <c r="CD237" s="74"/>
      <c r="CE237" s="74"/>
      <c r="CF237" s="74"/>
      <c r="CG237" s="74"/>
      <c r="CH237" s="74"/>
      <c r="CI237" s="74"/>
      <c r="CJ237" s="74"/>
      <c r="CK237" s="74"/>
      <c r="CL237" s="74"/>
      <c r="CM237" s="74"/>
      <c r="CN237" s="74"/>
      <c r="CO237" s="74"/>
      <c r="CP237" s="74"/>
      <c r="CQ237" s="74"/>
      <c r="CR237" s="74"/>
      <c r="CS237" s="74"/>
      <c r="CT237" s="74"/>
      <c r="CU237" s="74"/>
      <c r="CV237" s="74"/>
      <c r="CW237" s="74"/>
      <c r="CX237" s="74"/>
      <c r="CY237" s="74"/>
      <c r="CZ237" s="74"/>
      <c r="DA237" s="74"/>
      <c r="DB237" s="74"/>
      <c r="DC237" s="74"/>
      <c r="DD237" s="74"/>
      <c r="DE237" s="74"/>
      <c r="DF237" s="74"/>
      <c r="DG237" s="74"/>
      <c r="DH237" s="74"/>
      <c r="DI237" s="74"/>
      <c r="DJ237" s="74"/>
      <c r="DK237" s="74"/>
      <c r="DL237" s="74"/>
      <c r="DM237" s="74"/>
      <c r="DN237" s="74"/>
      <c r="DO237" s="74"/>
      <c r="DP237" s="74"/>
      <c r="DQ237" s="74"/>
      <c r="DR237" s="74"/>
      <c r="DS237" s="74"/>
      <c r="DT237" s="74"/>
      <c r="DU237" s="74"/>
      <c r="DV237" s="74"/>
      <c r="DW237" s="74"/>
      <c r="DX237" s="74"/>
      <c r="DY237" s="74"/>
      <c r="DZ237" s="74"/>
      <c r="EA237" s="74"/>
      <c r="EB237" s="74"/>
      <c r="EC237" s="74"/>
      <c r="ED237" s="74"/>
      <c r="EE237" s="74"/>
      <c r="EF237" s="74"/>
      <c r="EG237" s="74"/>
      <c r="EH237" s="74"/>
      <c r="EI237" s="74"/>
      <c r="EJ237" s="74"/>
      <c r="EK237" s="74"/>
      <c r="EL237" s="74"/>
      <c r="EM237" s="74"/>
      <c r="EN237" s="74"/>
      <c r="EO237" s="74"/>
      <c r="EP237" s="74"/>
      <c r="EQ237" s="74"/>
      <c r="ER237" s="74"/>
      <c r="ES237" s="74"/>
      <c r="ET237" s="74"/>
      <c r="EU237" s="74"/>
      <c r="EV237" s="74"/>
      <c r="EW237" s="74"/>
      <c r="EX237" s="74"/>
      <c r="EY237" s="74"/>
      <c r="EZ237" s="74"/>
      <c r="FA237" s="74"/>
      <c r="FB237" s="74"/>
      <c r="FC237" s="74"/>
      <c r="FD237" s="74"/>
      <c r="FE237" s="74"/>
      <c r="FF237" s="74"/>
      <c r="FG237" s="74"/>
      <c r="FH237" s="74"/>
      <c r="FI237" s="74"/>
      <c r="FJ237" s="74"/>
      <c r="FK237" s="74"/>
      <c r="FL237" s="74"/>
      <c r="FM237" s="74"/>
      <c r="FN237" s="74"/>
      <c r="FO237" s="74"/>
      <c r="FP237" s="74"/>
      <c r="FQ237" s="74"/>
      <c r="FR237" s="74"/>
      <c r="FS237" s="74"/>
      <c r="FT237" s="74"/>
      <c r="FU237" s="74"/>
      <c r="FV237" s="74"/>
      <c r="FW237" s="74"/>
      <c r="FX237" s="74"/>
      <c r="FY237" s="74"/>
      <c r="FZ237" s="74"/>
      <c r="GA237" s="74"/>
      <c r="GB237" s="74"/>
      <c r="GC237" s="74"/>
      <c r="GD237" s="74"/>
      <c r="GE237" s="74"/>
      <c r="GF237" s="74"/>
      <c r="GG237" s="74"/>
      <c r="GH237" s="74"/>
      <c r="GI237" s="74"/>
      <c r="GJ237" s="74"/>
      <c r="GK237" s="74"/>
      <c r="GL237" s="74"/>
      <c r="GM237" s="74"/>
      <c r="GN237" s="74"/>
      <c r="GO237" s="74"/>
      <c r="GP237" s="74"/>
      <c r="GQ237" s="74"/>
      <c r="GR237" s="74"/>
      <c r="GS237" s="74"/>
      <c r="GT237" s="74"/>
      <c r="GU237" s="74"/>
      <c r="GV237" s="74"/>
      <c r="GW237" s="74"/>
      <c r="GX237" s="74"/>
      <c r="GY237" s="74"/>
      <c r="GZ237" s="74"/>
      <c r="HA237" s="74"/>
      <c r="HB237" s="74"/>
      <c r="HC237" s="74"/>
    </row>
    <row r="238" spans="1:211" customFormat="1" ht="19.95" customHeight="1" x14ac:dyDescent="0.3">
      <c r="A238" s="36"/>
      <c r="B238" s="73"/>
      <c r="C238" s="219"/>
      <c r="D238" s="74"/>
      <c r="E238" s="501" t="s">
        <v>1920</v>
      </c>
      <c r="F238" s="93"/>
      <c r="G238" s="93"/>
      <c r="H238" s="93"/>
      <c r="I238" s="93"/>
      <c r="J238" s="93"/>
      <c r="K238" s="93"/>
      <c r="L238" s="93"/>
      <c r="M238" s="93"/>
      <c r="N238" s="93"/>
      <c r="O238" s="93"/>
      <c r="P238" s="93"/>
      <c r="Q238" s="93"/>
      <c r="R238" s="94"/>
      <c r="S238" s="36"/>
      <c r="T238" s="74"/>
      <c r="U238" s="74"/>
      <c r="V238" s="74"/>
      <c r="W238" s="74"/>
      <c r="X238" s="74"/>
      <c r="Y238" s="74"/>
      <c r="Z238" s="74"/>
      <c r="AA238" s="74"/>
      <c r="AB238" s="74"/>
      <c r="AC238" s="74"/>
      <c r="AD238" s="74"/>
      <c r="AE238" s="74"/>
      <c r="AF238" s="74"/>
      <c r="AG238" s="74"/>
      <c r="AH238" s="74"/>
      <c r="AI238" s="74"/>
      <c r="AJ238" s="74"/>
      <c r="AK238" s="74"/>
      <c r="AL238" s="74"/>
      <c r="AM238" s="74"/>
      <c r="AN238" s="74"/>
      <c r="AO238" s="74"/>
      <c r="AP238" s="74"/>
      <c r="AQ238" s="74"/>
      <c r="AR238" s="74"/>
      <c r="AS238" s="74"/>
      <c r="AT238" s="74"/>
      <c r="AU238" s="74"/>
      <c r="AV238" s="74"/>
      <c r="AW238" s="74"/>
      <c r="AX238" s="74"/>
      <c r="AY238" s="74"/>
      <c r="AZ238" s="74"/>
      <c r="BA238" s="74"/>
      <c r="BB238" s="74"/>
      <c r="BC238" s="74"/>
      <c r="BD238" s="74"/>
      <c r="BE238" s="74"/>
      <c r="BF238" s="74"/>
      <c r="BG238" s="74"/>
      <c r="BH238" s="74"/>
      <c r="BI238" s="74"/>
      <c r="BJ238" s="74"/>
      <c r="BK238" s="74"/>
      <c r="BL238" s="74"/>
      <c r="BM238" s="74"/>
      <c r="BN238" s="74"/>
      <c r="BO238" s="74"/>
      <c r="BP238" s="74"/>
      <c r="BQ238" s="74"/>
      <c r="BR238" s="74"/>
      <c r="BS238" s="74"/>
      <c r="BT238" s="74"/>
      <c r="BU238" s="74"/>
      <c r="BV238" s="74"/>
      <c r="BW238" s="74"/>
      <c r="BX238" s="74"/>
      <c r="BY238" s="74"/>
      <c r="BZ238" s="74"/>
      <c r="CA238" s="74"/>
      <c r="CB238" s="74"/>
      <c r="CC238" s="74"/>
      <c r="CD238" s="74"/>
      <c r="CE238" s="74"/>
      <c r="CF238" s="74"/>
      <c r="CG238" s="74"/>
      <c r="CH238" s="74"/>
      <c r="CI238" s="74"/>
      <c r="CJ238" s="74"/>
      <c r="CK238" s="74"/>
      <c r="CL238" s="74"/>
      <c r="CM238" s="74"/>
      <c r="CN238" s="74"/>
      <c r="CO238" s="74"/>
      <c r="CP238" s="74"/>
      <c r="CQ238" s="74"/>
      <c r="CR238" s="74"/>
      <c r="CS238" s="74"/>
      <c r="CT238" s="74"/>
      <c r="CU238" s="74"/>
      <c r="CV238" s="74"/>
      <c r="CW238" s="74"/>
      <c r="CX238" s="74"/>
      <c r="CY238" s="74"/>
      <c r="CZ238" s="74"/>
      <c r="DA238" s="74"/>
      <c r="DB238" s="74"/>
      <c r="DC238" s="74"/>
      <c r="DD238" s="74"/>
      <c r="DE238" s="74"/>
      <c r="DF238" s="74"/>
      <c r="DG238" s="74"/>
      <c r="DH238" s="74"/>
      <c r="DI238" s="74"/>
      <c r="DJ238" s="74"/>
      <c r="DK238" s="74"/>
      <c r="DL238" s="74"/>
      <c r="DM238" s="74"/>
      <c r="DN238" s="74"/>
      <c r="DO238" s="74"/>
      <c r="DP238" s="74"/>
      <c r="DQ238" s="74"/>
      <c r="DR238" s="74"/>
      <c r="DS238" s="74"/>
      <c r="DT238" s="74"/>
      <c r="DU238" s="74"/>
      <c r="DV238" s="74"/>
      <c r="DW238" s="74"/>
      <c r="DX238" s="74"/>
      <c r="DY238" s="74"/>
      <c r="DZ238" s="74"/>
      <c r="EA238" s="74"/>
      <c r="EB238" s="74"/>
      <c r="EC238" s="74"/>
      <c r="ED238" s="74"/>
      <c r="EE238" s="74"/>
      <c r="EF238" s="74"/>
      <c r="EG238" s="74"/>
      <c r="EH238" s="74"/>
      <c r="EI238" s="74"/>
      <c r="EJ238" s="74"/>
      <c r="EK238" s="74"/>
      <c r="EL238" s="74"/>
      <c r="EM238" s="74"/>
      <c r="EN238" s="74"/>
      <c r="EO238" s="74"/>
      <c r="EP238" s="74"/>
      <c r="EQ238" s="74"/>
      <c r="ER238" s="74"/>
      <c r="ES238" s="74"/>
      <c r="ET238" s="74"/>
      <c r="EU238" s="74"/>
      <c r="EV238" s="74"/>
      <c r="EW238" s="74"/>
      <c r="EX238" s="74"/>
      <c r="EY238" s="74"/>
      <c r="EZ238" s="74"/>
      <c r="FA238" s="74"/>
      <c r="FB238" s="74"/>
      <c r="FC238" s="74"/>
      <c r="FD238" s="74"/>
      <c r="FE238" s="74"/>
      <c r="FF238" s="74"/>
      <c r="FG238" s="74"/>
      <c r="FH238" s="74"/>
      <c r="FI238" s="74"/>
      <c r="FJ238" s="74"/>
      <c r="FK238" s="74"/>
      <c r="FL238" s="74"/>
      <c r="FM238" s="74"/>
      <c r="FN238" s="74"/>
      <c r="FO238" s="74"/>
      <c r="FP238" s="74"/>
      <c r="FQ238" s="74"/>
      <c r="FR238" s="74"/>
      <c r="FS238" s="74"/>
      <c r="FT238" s="74"/>
      <c r="FU238" s="74"/>
      <c r="FV238" s="74"/>
      <c r="FW238" s="74"/>
      <c r="FX238" s="74"/>
      <c r="FY238" s="74"/>
      <c r="FZ238" s="74"/>
      <c r="GA238" s="74"/>
      <c r="GB238" s="74"/>
      <c r="GC238" s="74"/>
      <c r="GD238" s="74"/>
      <c r="GE238" s="74"/>
      <c r="GF238" s="74"/>
      <c r="GG238" s="74"/>
      <c r="GH238" s="74"/>
      <c r="GI238" s="74"/>
      <c r="GJ238" s="74"/>
      <c r="GK238" s="74"/>
      <c r="GL238" s="74"/>
      <c r="GM238" s="74"/>
      <c r="GN238" s="74"/>
      <c r="GO238" s="74"/>
      <c r="GP238" s="74"/>
      <c r="GQ238" s="74"/>
      <c r="GR238" s="74"/>
      <c r="GS238" s="74"/>
      <c r="GT238" s="74"/>
      <c r="GU238" s="74"/>
      <c r="GV238" s="74"/>
      <c r="GW238" s="74"/>
      <c r="GX238" s="74"/>
      <c r="GY238" s="74"/>
      <c r="GZ238" s="74"/>
      <c r="HA238" s="74"/>
      <c r="HB238" s="74"/>
      <c r="HC238" s="74"/>
    </row>
    <row r="239" spans="1:211" customFormat="1" ht="19.95" customHeight="1" x14ac:dyDescent="0.3">
      <c r="A239" s="36"/>
      <c r="B239" s="73"/>
      <c r="C239" s="219"/>
      <c r="D239" s="74"/>
      <c r="E239" s="832" t="s">
        <v>1921</v>
      </c>
      <c r="F239" s="832"/>
      <c r="G239" s="832"/>
      <c r="H239" s="832"/>
      <c r="I239" s="832"/>
      <c r="J239" s="832"/>
      <c r="K239" s="832"/>
      <c r="L239" s="832"/>
      <c r="M239" s="832"/>
      <c r="N239" s="832"/>
      <c r="O239" s="832"/>
      <c r="P239" s="832"/>
      <c r="Q239" s="832"/>
      <c r="R239" s="833"/>
      <c r="S239" s="36"/>
      <c r="T239" s="74"/>
      <c r="U239" s="74"/>
      <c r="V239" s="74"/>
      <c r="W239" s="74"/>
      <c r="X239" s="74"/>
      <c r="Y239" s="74"/>
      <c r="Z239" s="74"/>
      <c r="AA239" s="74"/>
      <c r="AB239" s="74"/>
      <c r="AC239" s="74"/>
      <c r="AD239" s="74"/>
      <c r="AE239" s="74"/>
      <c r="AF239" s="74"/>
      <c r="AG239" s="74"/>
      <c r="AH239" s="74"/>
      <c r="AI239" s="74"/>
      <c r="AJ239" s="74"/>
      <c r="AK239" s="74"/>
      <c r="AL239" s="74"/>
      <c r="AM239" s="74"/>
      <c r="AN239" s="74"/>
      <c r="AO239" s="74"/>
      <c r="AP239" s="74"/>
      <c r="AQ239" s="74"/>
      <c r="AR239" s="74"/>
      <c r="AS239" s="74"/>
      <c r="AT239" s="74"/>
      <c r="AU239" s="74"/>
      <c r="AV239" s="74"/>
      <c r="AW239" s="74"/>
      <c r="AX239" s="74"/>
      <c r="AY239" s="74"/>
      <c r="AZ239" s="74"/>
      <c r="BA239" s="74"/>
      <c r="BB239" s="74"/>
      <c r="BC239" s="74"/>
      <c r="BD239" s="74"/>
      <c r="BE239" s="74"/>
      <c r="BF239" s="74"/>
      <c r="BG239" s="74"/>
      <c r="BH239" s="74"/>
      <c r="BI239" s="74"/>
      <c r="BJ239" s="74"/>
      <c r="BK239" s="74"/>
      <c r="BL239" s="74"/>
      <c r="BM239" s="74"/>
      <c r="BN239" s="74"/>
      <c r="BO239" s="74"/>
      <c r="BP239" s="74"/>
      <c r="BQ239" s="74"/>
      <c r="BR239" s="74"/>
      <c r="BS239" s="74"/>
      <c r="BT239" s="74"/>
      <c r="BU239" s="74"/>
      <c r="BV239" s="74"/>
      <c r="BW239" s="74"/>
      <c r="BX239" s="74"/>
      <c r="BY239" s="74"/>
      <c r="BZ239" s="74"/>
      <c r="CA239" s="74"/>
      <c r="CB239" s="74"/>
      <c r="CC239" s="74"/>
      <c r="CD239" s="74"/>
      <c r="CE239" s="74"/>
      <c r="CF239" s="74"/>
      <c r="CG239" s="74"/>
      <c r="CH239" s="74"/>
      <c r="CI239" s="74"/>
      <c r="CJ239" s="74"/>
      <c r="CK239" s="74"/>
      <c r="CL239" s="74"/>
      <c r="CM239" s="74"/>
      <c r="CN239" s="74"/>
      <c r="CO239" s="74"/>
      <c r="CP239" s="74"/>
      <c r="CQ239" s="74"/>
      <c r="CR239" s="74"/>
      <c r="CS239" s="74"/>
      <c r="CT239" s="74"/>
      <c r="CU239" s="74"/>
      <c r="CV239" s="74"/>
      <c r="CW239" s="74"/>
      <c r="CX239" s="74"/>
      <c r="CY239" s="74"/>
      <c r="CZ239" s="74"/>
      <c r="DA239" s="74"/>
      <c r="DB239" s="74"/>
      <c r="DC239" s="74"/>
      <c r="DD239" s="74"/>
      <c r="DE239" s="74"/>
      <c r="DF239" s="74"/>
      <c r="DG239" s="74"/>
      <c r="DH239" s="74"/>
      <c r="DI239" s="74"/>
      <c r="DJ239" s="74"/>
      <c r="DK239" s="74"/>
      <c r="DL239" s="74"/>
      <c r="DM239" s="74"/>
      <c r="DN239" s="74"/>
      <c r="DO239" s="74"/>
      <c r="DP239" s="74"/>
      <c r="DQ239" s="74"/>
      <c r="DR239" s="74"/>
      <c r="DS239" s="74"/>
      <c r="DT239" s="74"/>
      <c r="DU239" s="74"/>
      <c r="DV239" s="74"/>
      <c r="DW239" s="74"/>
      <c r="DX239" s="74"/>
      <c r="DY239" s="74"/>
      <c r="DZ239" s="74"/>
      <c r="EA239" s="74"/>
      <c r="EB239" s="74"/>
      <c r="EC239" s="74"/>
      <c r="ED239" s="74"/>
      <c r="EE239" s="74"/>
      <c r="EF239" s="74"/>
      <c r="EG239" s="74"/>
      <c r="EH239" s="74"/>
      <c r="EI239" s="74"/>
      <c r="EJ239" s="74"/>
      <c r="EK239" s="74"/>
      <c r="EL239" s="74"/>
      <c r="EM239" s="74"/>
      <c r="EN239" s="74"/>
      <c r="EO239" s="74"/>
      <c r="EP239" s="74"/>
      <c r="EQ239" s="74"/>
      <c r="ER239" s="74"/>
      <c r="ES239" s="74"/>
      <c r="ET239" s="74"/>
      <c r="EU239" s="74"/>
      <c r="EV239" s="74"/>
      <c r="EW239" s="74"/>
      <c r="EX239" s="74"/>
      <c r="EY239" s="74"/>
      <c r="EZ239" s="74"/>
      <c r="FA239" s="74"/>
      <c r="FB239" s="74"/>
      <c r="FC239" s="74"/>
      <c r="FD239" s="74"/>
      <c r="FE239" s="74"/>
      <c r="FF239" s="74"/>
      <c r="FG239" s="74"/>
      <c r="FH239" s="74"/>
      <c r="FI239" s="74"/>
      <c r="FJ239" s="74"/>
      <c r="FK239" s="74"/>
      <c r="FL239" s="74"/>
      <c r="FM239" s="74"/>
      <c r="FN239" s="74"/>
      <c r="FO239" s="74"/>
      <c r="FP239" s="74"/>
      <c r="FQ239" s="74"/>
      <c r="FR239" s="74"/>
      <c r="FS239" s="74"/>
      <c r="FT239" s="74"/>
      <c r="FU239" s="74"/>
      <c r="FV239" s="74"/>
      <c r="FW239" s="74"/>
      <c r="FX239" s="74"/>
      <c r="FY239" s="74"/>
      <c r="FZ239" s="74"/>
      <c r="GA239" s="74"/>
      <c r="GB239" s="74"/>
      <c r="GC239" s="74"/>
      <c r="GD239" s="74"/>
      <c r="GE239" s="74"/>
      <c r="GF239" s="74"/>
      <c r="GG239" s="74"/>
      <c r="GH239" s="74"/>
      <c r="GI239" s="74"/>
      <c r="GJ239" s="74"/>
      <c r="GK239" s="74"/>
      <c r="GL239" s="74"/>
      <c r="GM239" s="74"/>
      <c r="GN239" s="74"/>
      <c r="GO239" s="74"/>
      <c r="GP239" s="74"/>
      <c r="GQ239" s="74"/>
      <c r="GR239" s="74"/>
      <c r="GS239" s="74"/>
      <c r="GT239" s="74"/>
      <c r="GU239" s="74"/>
      <c r="GV239" s="74"/>
      <c r="GW239" s="74"/>
      <c r="GX239" s="74"/>
      <c r="GY239" s="74"/>
      <c r="GZ239" s="74"/>
      <c r="HA239" s="74"/>
      <c r="HB239" s="74"/>
      <c r="HC239" s="74"/>
    </row>
    <row r="240" spans="1:211" customFormat="1" ht="19.95" customHeight="1" x14ac:dyDescent="0.3">
      <c r="A240" s="36"/>
      <c r="B240" s="73"/>
      <c r="C240" s="219"/>
      <c r="D240" s="74"/>
      <c r="E240" s="832"/>
      <c r="F240" s="832"/>
      <c r="G240" s="832"/>
      <c r="H240" s="832"/>
      <c r="I240" s="832"/>
      <c r="J240" s="832"/>
      <c r="K240" s="832"/>
      <c r="L240" s="832"/>
      <c r="M240" s="832"/>
      <c r="N240" s="832"/>
      <c r="O240" s="832"/>
      <c r="P240" s="832"/>
      <c r="Q240" s="832"/>
      <c r="R240" s="833"/>
      <c r="S240" s="36"/>
      <c r="T240" s="74"/>
      <c r="U240" s="74"/>
      <c r="V240" s="74"/>
      <c r="W240" s="74"/>
      <c r="X240" s="74"/>
      <c r="Y240" s="74"/>
      <c r="Z240" s="74"/>
      <c r="AA240" s="74"/>
      <c r="AB240" s="74"/>
      <c r="AC240" s="74"/>
      <c r="AD240" s="74"/>
      <c r="AE240" s="74"/>
      <c r="AF240" s="74"/>
      <c r="AG240" s="74"/>
      <c r="AH240" s="74"/>
      <c r="AI240" s="74"/>
      <c r="AJ240" s="74"/>
      <c r="AK240" s="74"/>
      <c r="AL240" s="74"/>
      <c r="AM240" s="74"/>
      <c r="AN240" s="74"/>
      <c r="AO240" s="74"/>
      <c r="AP240" s="74"/>
      <c r="AQ240" s="74"/>
      <c r="AR240" s="74"/>
      <c r="AS240" s="74"/>
      <c r="AT240" s="74"/>
      <c r="AU240" s="74"/>
      <c r="AV240" s="74"/>
      <c r="AW240" s="74"/>
      <c r="AX240" s="74"/>
      <c r="AY240" s="74"/>
      <c r="AZ240" s="74"/>
      <c r="BA240" s="74"/>
      <c r="BB240" s="74"/>
      <c r="BC240" s="74"/>
      <c r="BD240" s="74"/>
      <c r="BE240" s="74"/>
      <c r="BF240" s="74"/>
      <c r="BG240" s="74"/>
      <c r="BH240" s="74"/>
      <c r="BI240" s="74"/>
      <c r="BJ240" s="74"/>
      <c r="BK240" s="74"/>
      <c r="BL240" s="74"/>
      <c r="BM240" s="74"/>
      <c r="BN240" s="74"/>
      <c r="BO240" s="74"/>
      <c r="BP240" s="74"/>
      <c r="BQ240" s="74"/>
      <c r="BR240" s="74"/>
      <c r="BS240" s="74"/>
      <c r="BT240" s="74"/>
      <c r="BU240" s="74"/>
      <c r="BV240" s="74"/>
      <c r="BW240" s="74"/>
      <c r="BX240" s="74"/>
      <c r="BY240" s="74"/>
      <c r="BZ240" s="74"/>
      <c r="CA240" s="74"/>
      <c r="CB240" s="74"/>
      <c r="CC240" s="74"/>
      <c r="CD240" s="74"/>
      <c r="CE240" s="74"/>
      <c r="CF240" s="74"/>
      <c r="CG240" s="74"/>
      <c r="CH240" s="74"/>
      <c r="CI240" s="74"/>
      <c r="CJ240" s="74"/>
      <c r="CK240" s="74"/>
      <c r="CL240" s="74"/>
      <c r="CM240" s="74"/>
      <c r="CN240" s="74"/>
      <c r="CO240" s="74"/>
      <c r="CP240" s="74"/>
      <c r="CQ240" s="74"/>
      <c r="CR240" s="74"/>
      <c r="CS240" s="74"/>
      <c r="CT240" s="74"/>
      <c r="CU240" s="74"/>
      <c r="CV240" s="74"/>
      <c r="CW240" s="74"/>
      <c r="CX240" s="74"/>
      <c r="CY240" s="74"/>
      <c r="CZ240" s="74"/>
      <c r="DA240" s="74"/>
      <c r="DB240" s="74"/>
      <c r="DC240" s="74"/>
      <c r="DD240" s="74"/>
      <c r="DE240" s="74"/>
      <c r="DF240" s="74"/>
      <c r="DG240" s="74"/>
      <c r="DH240" s="74"/>
      <c r="DI240" s="74"/>
      <c r="DJ240" s="74"/>
      <c r="DK240" s="74"/>
      <c r="DL240" s="74"/>
      <c r="DM240" s="74"/>
      <c r="DN240" s="74"/>
      <c r="DO240" s="74"/>
      <c r="DP240" s="74"/>
      <c r="DQ240" s="74"/>
      <c r="DR240" s="74"/>
      <c r="DS240" s="74"/>
      <c r="DT240" s="74"/>
      <c r="DU240" s="74"/>
      <c r="DV240" s="74"/>
      <c r="DW240" s="74"/>
      <c r="DX240" s="74"/>
      <c r="DY240" s="74"/>
      <c r="DZ240" s="74"/>
      <c r="EA240" s="74"/>
      <c r="EB240" s="74"/>
      <c r="EC240" s="74"/>
      <c r="ED240" s="74"/>
      <c r="EE240" s="74"/>
      <c r="EF240" s="74"/>
      <c r="EG240" s="74"/>
      <c r="EH240" s="74"/>
      <c r="EI240" s="74"/>
      <c r="EJ240" s="74"/>
      <c r="EK240" s="74"/>
      <c r="EL240" s="74"/>
      <c r="EM240" s="74"/>
      <c r="EN240" s="74"/>
      <c r="EO240" s="74"/>
      <c r="EP240" s="74"/>
      <c r="EQ240" s="74"/>
      <c r="ER240" s="74"/>
      <c r="ES240" s="74"/>
      <c r="ET240" s="74"/>
      <c r="EU240" s="74"/>
      <c r="EV240" s="74"/>
      <c r="EW240" s="74"/>
      <c r="EX240" s="74"/>
      <c r="EY240" s="74"/>
      <c r="EZ240" s="74"/>
      <c r="FA240" s="74"/>
      <c r="FB240" s="74"/>
      <c r="FC240" s="74"/>
      <c r="FD240" s="74"/>
      <c r="FE240" s="74"/>
      <c r="FF240" s="74"/>
      <c r="FG240" s="74"/>
      <c r="FH240" s="74"/>
      <c r="FI240" s="74"/>
      <c r="FJ240" s="74"/>
      <c r="FK240" s="74"/>
      <c r="FL240" s="74"/>
      <c r="FM240" s="74"/>
      <c r="FN240" s="74"/>
      <c r="FO240" s="74"/>
      <c r="FP240" s="74"/>
      <c r="FQ240" s="74"/>
      <c r="FR240" s="74"/>
      <c r="FS240" s="74"/>
      <c r="FT240" s="74"/>
      <c r="FU240" s="74"/>
      <c r="FV240" s="74"/>
      <c r="FW240" s="74"/>
      <c r="FX240" s="74"/>
      <c r="FY240" s="74"/>
      <c r="FZ240" s="74"/>
      <c r="GA240" s="74"/>
      <c r="GB240" s="74"/>
      <c r="GC240" s="74"/>
      <c r="GD240" s="74"/>
      <c r="GE240" s="74"/>
      <c r="GF240" s="74"/>
      <c r="GG240" s="74"/>
      <c r="GH240" s="74"/>
      <c r="GI240" s="74"/>
      <c r="GJ240" s="74"/>
      <c r="GK240" s="74"/>
      <c r="GL240" s="74"/>
      <c r="GM240" s="74"/>
      <c r="GN240" s="74"/>
      <c r="GO240" s="74"/>
      <c r="GP240" s="74"/>
      <c r="GQ240" s="74"/>
      <c r="GR240" s="74"/>
      <c r="GS240" s="74"/>
      <c r="GT240" s="74"/>
      <c r="GU240" s="74"/>
      <c r="GV240" s="74"/>
      <c r="GW240" s="74"/>
      <c r="GX240" s="74"/>
      <c r="GY240" s="74"/>
      <c r="GZ240" s="74"/>
      <c r="HA240" s="74"/>
      <c r="HB240" s="74"/>
      <c r="HC240" s="74"/>
    </row>
    <row r="241" spans="1:211" customFormat="1" ht="19.95" customHeight="1" x14ac:dyDescent="0.3">
      <c r="A241" s="36"/>
      <c r="B241" s="73"/>
      <c r="C241" s="219"/>
      <c r="D241" s="74"/>
      <c r="E241" s="491" t="s">
        <v>1922</v>
      </c>
      <c r="F241" s="259"/>
      <c r="G241" s="259"/>
      <c r="H241" s="259"/>
      <c r="I241" s="259"/>
      <c r="J241" s="259"/>
      <c r="K241" s="259"/>
      <c r="L241" s="259"/>
      <c r="M241" s="259"/>
      <c r="N241" s="259"/>
      <c r="O241" s="259"/>
      <c r="P241" s="259"/>
      <c r="Q241" s="259"/>
      <c r="R241" s="260"/>
      <c r="S241" s="36"/>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c r="AZ241" s="74"/>
      <c r="BA241" s="74"/>
      <c r="BB241" s="74"/>
      <c r="BC241" s="74"/>
      <c r="BD241" s="74"/>
      <c r="BE241" s="74"/>
      <c r="BF241" s="74"/>
      <c r="BG241" s="74"/>
      <c r="BH241" s="74"/>
      <c r="BI241" s="74"/>
      <c r="BJ241" s="74"/>
      <c r="BK241" s="74"/>
      <c r="BL241" s="74"/>
      <c r="BM241" s="74"/>
      <c r="BN241" s="74"/>
      <c r="BO241" s="74"/>
      <c r="BP241" s="74"/>
      <c r="BQ241" s="74"/>
      <c r="BR241" s="74"/>
      <c r="BS241" s="74"/>
      <c r="BT241" s="74"/>
      <c r="BU241" s="74"/>
      <c r="BV241" s="74"/>
      <c r="BW241" s="74"/>
      <c r="BX241" s="74"/>
      <c r="BY241" s="74"/>
      <c r="BZ241" s="74"/>
      <c r="CA241" s="74"/>
      <c r="CB241" s="74"/>
      <c r="CC241" s="74"/>
      <c r="CD241" s="74"/>
      <c r="CE241" s="74"/>
      <c r="CF241" s="74"/>
      <c r="CG241" s="74"/>
      <c r="CH241" s="74"/>
      <c r="CI241" s="74"/>
      <c r="CJ241" s="74"/>
      <c r="CK241" s="74"/>
      <c r="CL241" s="74"/>
      <c r="CM241" s="74"/>
      <c r="CN241" s="74"/>
      <c r="CO241" s="74"/>
      <c r="CP241" s="74"/>
      <c r="CQ241" s="74"/>
      <c r="CR241" s="74"/>
      <c r="CS241" s="74"/>
      <c r="CT241" s="74"/>
      <c r="CU241" s="74"/>
      <c r="CV241" s="74"/>
      <c r="CW241" s="74"/>
      <c r="CX241" s="74"/>
      <c r="CY241" s="74"/>
      <c r="CZ241" s="74"/>
      <c r="DA241" s="74"/>
      <c r="DB241" s="74"/>
      <c r="DC241" s="74"/>
      <c r="DD241" s="74"/>
      <c r="DE241" s="74"/>
      <c r="DF241" s="74"/>
      <c r="DG241" s="74"/>
      <c r="DH241" s="74"/>
      <c r="DI241" s="74"/>
      <c r="DJ241" s="74"/>
      <c r="DK241" s="74"/>
      <c r="DL241" s="74"/>
      <c r="DM241" s="74"/>
      <c r="DN241" s="74"/>
      <c r="DO241" s="74"/>
      <c r="DP241" s="74"/>
      <c r="DQ241" s="74"/>
      <c r="DR241" s="74"/>
      <c r="DS241" s="74"/>
      <c r="DT241" s="74"/>
      <c r="DU241" s="74"/>
      <c r="DV241" s="74"/>
      <c r="DW241" s="74"/>
      <c r="DX241" s="74"/>
      <c r="DY241" s="74"/>
      <c r="DZ241" s="74"/>
      <c r="EA241" s="74"/>
      <c r="EB241" s="74"/>
      <c r="EC241" s="74"/>
      <c r="ED241" s="74"/>
      <c r="EE241" s="74"/>
      <c r="EF241" s="74"/>
      <c r="EG241" s="74"/>
      <c r="EH241" s="74"/>
      <c r="EI241" s="74"/>
      <c r="EJ241" s="74"/>
      <c r="EK241" s="74"/>
      <c r="EL241" s="74"/>
      <c r="EM241" s="74"/>
      <c r="EN241" s="74"/>
      <c r="EO241" s="74"/>
      <c r="EP241" s="74"/>
      <c r="EQ241" s="74"/>
      <c r="ER241" s="74"/>
      <c r="ES241" s="74"/>
      <c r="ET241" s="74"/>
      <c r="EU241" s="74"/>
      <c r="EV241" s="74"/>
      <c r="EW241" s="74"/>
      <c r="EX241" s="74"/>
      <c r="EY241" s="74"/>
      <c r="EZ241" s="74"/>
      <c r="FA241" s="74"/>
      <c r="FB241" s="74"/>
      <c r="FC241" s="74"/>
      <c r="FD241" s="74"/>
      <c r="FE241" s="74"/>
      <c r="FF241" s="74"/>
      <c r="FG241" s="74"/>
      <c r="FH241" s="74"/>
      <c r="FI241" s="74"/>
      <c r="FJ241" s="74"/>
      <c r="FK241" s="74"/>
      <c r="FL241" s="74"/>
      <c r="FM241" s="74"/>
      <c r="FN241" s="74"/>
      <c r="FO241" s="74"/>
      <c r="FP241" s="74"/>
      <c r="FQ241" s="74"/>
      <c r="FR241" s="74"/>
      <c r="FS241" s="74"/>
      <c r="FT241" s="74"/>
      <c r="FU241" s="74"/>
      <c r="FV241" s="74"/>
      <c r="FW241" s="74"/>
      <c r="FX241" s="74"/>
      <c r="FY241" s="74"/>
      <c r="FZ241" s="74"/>
      <c r="GA241" s="74"/>
      <c r="GB241" s="74"/>
      <c r="GC241" s="74"/>
      <c r="GD241" s="74"/>
      <c r="GE241" s="74"/>
      <c r="GF241" s="74"/>
      <c r="GG241" s="74"/>
      <c r="GH241" s="74"/>
      <c r="GI241" s="74"/>
      <c r="GJ241" s="74"/>
      <c r="GK241" s="74"/>
      <c r="GL241" s="74"/>
      <c r="GM241" s="74"/>
      <c r="GN241" s="74"/>
      <c r="GO241" s="74"/>
      <c r="GP241" s="74"/>
      <c r="GQ241" s="74"/>
      <c r="GR241" s="74"/>
      <c r="GS241" s="74"/>
      <c r="GT241" s="74"/>
      <c r="GU241" s="74"/>
      <c r="GV241" s="74"/>
      <c r="GW241" s="74"/>
      <c r="GX241" s="74"/>
      <c r="GY241" s="74"/>
      <c r="GZ241" s="74"/>
      <c r="HA241" s="74"/>
      <c r="HB241" s="74"/>
      <c r="HC241" s="74"/>
    </row>
    <row r="242" spans="1:211" customFormat="1" ht="19.95" customHeight="1" x14ac:dyDescent="0.3">
      <c r="A242" s="36"/>
      <c r="B242" s="73"/>
      <c r="C242" s="219"/>
      <c r="D242" s="74"/>
      <c r="E242" s="832" t="s">
        <v>1923</v>
      </c>
      <c r="F242" s="832"/>
      <c r="G242" s="832"/>
      <c r="H242" s="832"/>
      <c r="I242" s="832"/>
      <c r="J242" s="832"/>
      <c r="K242" s="832"/>
      <c r="L242" s="832"/>
      <c r="M242" s="832"/>
      <c r="N242" s="832"/>
      <c r="O242" s="832"/>
      <c r="P242" s="832"/>
      <c r="Q242" s="832"/>
      <c r="R242" s="833"/>
      <c r="S242" s="36"/>
      <c r="T242" s="74"/>
      <c r="U242" s="74"/>
      <c r="V242" s="74"/>
      <c r="W242" s="74"/>
      <c r="X242" s="74"/>
      <c r="Y242" s="74"/>
      <c r="Z242" s="74"/>
      <c r="AA242" s="74"/>
      <c r="AB242" s="74"/>
      <c r="AC242" s="74"/>
      <c r="AD242" s="74"/>
      <c r="AE242" s="74"/>
      <c r="AF242" s="74"/>
      <c r="AG242" s="74"/>
      <c r="AH242" s="74"/>
      <c r="AI242" s="74"/>
      <c r="AJ242" s="74"/>
      <c r="AK242" s="74"/>
      <c r="AL242" s="74"/>
      <c r="AM242" s="74"/>
      <c r="AN242" s="74"/>
      <c r="AO242" s="74"/>
      <c r="AP242" s="74"/>
      <c r="AQ242" s="74"/>
      <c r="AR242" s="74"/>
      <c r="AS242" s="74"/>
      <c r="AT242" s="74"/>
      <c r="AU242" s="74"/>
      <c r="AV242" s="74"/>
      <c r="AW242" s="74"/>
      <c r="AX242" s="74"/>
      <c r="AY242" s="74"/>
      <c r="AZ242" s="74"/>
      <c r="BA242" s="74"/>
      <c r="BB242" s="74"/>
      <c r="BC242" s="74"/>
      <c r="BD242" s="74"/>
      <c r="BE242" s="74"/>
      <c r="BF242" s="74"/>
      <c r="BG242" s="74"/>
      <c r="BH242" s="74"/>
      <c r="BI242" s="74"/>
      <c r="BJ242" s="74"/>
      <c r="BK242" s="74"/>
      <c r="BL242" s="74"/>
      <c r="BM242" s="74"/>
      <c r="BN242" s="74"/>
      <c r="BO242" s="74"/>
      <c r="BP242" s="74"/>
      <c r="BQ242" s="74"/>
      <c r="BR242" s="74"/>
      <c r="BS242" s="74"/>
      <c r="BT242" s="74"/>
      <c r="BU242" s="74"/>
      <c r="BV242" s="74"/>
      <c r="BW242" s="74"/>
      <c r="BX242" s="74"/>
      <c r="BY242" s="74"/>
      <c r="BZ242" s="74"/>
      <c r="CA242" s="74"/>
      <c r="CB242" s="74"/>
      <c r="CC242" s="74"/>
      <c r="CD242" s="74"/>
      <c r="CE242" s="74"/>
      <c r="CF242" s="74"/>
      <c r="CG242" s="74"/>
      <c r="CH242" s="74"/>
      <c r="CI242" s="74"/>
      <c r="CJ242" s="74"/>
      <c r="CK242" s="74"/>
      <c r="CL242" s="74"/>
      <c r="CM242" s="74"/>
      <c r="CN242" s="74"/>
      <c r="CO242" s="74"/>
      <c r="CP242" s="74"/>
      <c r="CQ242" s="74"/>
      <c r="CR242" s="74"/>
      <c r="CS242" s="74"/>
      <c r="CT242" s="74"/>
      <c r="CU242" s="74"/>
      <c r="CV242" s="74"/>
      <c r="CW242" s="74"/>
      <c r="CX242" s="74"/>
      <c r="CY242" s="74"/>
      <c r="CZ242" s="74"/>
      <c r="DA242" s="74"/>
      <c r="DB242" s="74"/>
      <c r="DC242" s="74"/>
      <c r="DD242" s="74"/>
      <c r="DE242" s="74"/>
      <c r="DF242" s="74"/>
      <c r="DG242" s="74"/>
      <c r="DH242" s="74"/>
      <c r="DI242" s="74"/>
      <c r="DJ242" s="74"/>
      <c r="DK242" s="74"/>
      <c r="DL242" s="74"/>
      <c r="DM242" s="74"/>
      <c r="DN242" s="74"/>
      <c r="DO242" s="74"/>
      <c r="DP242" s="74"/>
      <c r="DQ242" s="74"/>
      <c r="DR242" s="74"/>
      <c r="DS242" s="74"/>
      <c r="DT242" s="74"/>
      <c r="DU242" s="74"/>
      <c r="DV242" s="74"/>
      <c r="DW242" s="74"/>
      <c r="DX242" s="74"/>
      <c r="DY242" s="74"/>
      <c r="DZ242" s="74"/>
      <c r="EA242" s="74"/>
      <c r="EB242" s="74"/>
      <c r="EC242" s="74"/>
      <c r="ED242" s="74"/>
      <c r="EE242" s="74"/>
      <c r="EF242" s="74"/>
      <c r="EG242" s="74"/>
      <c r="EH242" s="74"/>
      <c r="EI242" s="74"/>
      <c r="EJ242" s="74"/>
      <c r="EK242" s="74"/>
      <c r="EL242" s="74"/>
      <c r="EM242" s="74"/>
      <c r="EN242" s="74"/>
      <c r="EO242" s="74"/>
      <c r="EP242" s="74"/>
      <c r="EQ242" s="74"/>
      <c r="ER242" s="74"/>
      <c r="ES242" s="74"/>
      <c r="ET242" s="74"/>
      <c r="EU242" s="74"/>
      <c r="EV242" s="74"/>
      <c r="EW242" s="74"/>
      <c r="EX242" s="74"/>
      <c r="EY242" s="74"/>
      <c r="EZ242" s="74"/>
      <c r="FA242" s="74"/>
      <c r="FB242" s="74"/>
      <c r="FC242" s="74"/>
      <c r="FD242" s="74"/>
      <c r="FE242" s="74"/>
      <c r="FF242" s="74"/>
      <c r="FG242" s="74"/>
      <c r="FH242" s="74"/>
      <c r="FI242" s="74"/>
      <c r="FJ242" s="74"/>
      <c r="FK242" s="74"/>
      <c r="FL242" s="74"/>
      <c r="FM242" s="74"/>
      <c r="FN242" s="74"/>
      <c r="FO242" s="74"/>
      <c r="FP242" s="74"/>
      <c r="FQ242" s="74"/>
      <c r="FR242" s="74"/>
      <c r="FS242" s="74"/>
      <c r="FT242" s="74"/>
      <c r="FU242" s="74"/>
      <c r="FV242" s="74"/>
      <c r="FW242" s="74"/>
      <c r="FX242" s="74"/>
      <c r="FY242" s="74"/>
      <c r="FZ242" s="74"/>
      <c r="GA242" s="74"/>
      <c r="GB242" s="74"/>
      <c r="GC242" s="74"/>
      <c r="GD242" s="74"/>
      <c r="GE242" s="74"/>
      <c r="GF242" s="74"/>
      <c r="GG242" s="74"/>
      <c r="GH242" s="74"/>
      <c r="GI242" s="74"/>
      <c r="GJ242" s="74"/>
      <c r="GK242" s="74"/>
      <c r="GL242" s="74"/>
      <c r="GM242" s="74"/>
      <c r="GN242" s="74"/>
      <c r="GO242" s="74"/>
      <c r="GP242" s="74"/>
      <c r="GQ242" s="74"/>
      <c r="GR242" s="74"/>
      <c r="GS242" s="74"/>
      <c r="GT242" s="74"/>
      <c r="GU242" s="74"/>
      <c r="GV242" s="74"/>
      <c r="GW242" s="74"/>
      <c r="GX242" s="74"/>
      <c r="GY242" s="74"/>
      <c r="GZ242" s="74"/>
      <c r="HA242" s="74"/>
      <c r="HB242" s="74"/>
      <c r="HC242" s="74"/>
    </row>
    <row r="243" spans="1:211" customFormat="1" ht="19.95" customHeight="1" x14ac:dyDescent="0.3">
      <c r="A243" s="36"/>
      <c r="B243" s="73"/>
      <c r="C243" s="219"/>
      <c r="D243" s="74"/>
      <c r="E243" s="491" t="s">
        <v>1924</v>
      </c>
      <c r="F243" s="259"/>
      <c r="G243" s="259"/>
      <c r="H243" s="259"/>
      <c r="I243" s="259"/>
      <c r="J243" s="259"/>
      <c r="K243" s="259"/>
      <c r="L243" s="259"/>
      <c r="M243" s="259"/>
      <c r="N243" s="259"/>
      <c r="O243" s="259"/>
      <c r="P243" s="259"/>
      <c r="Q243" s="259"/>
      <c r="R243" s="260"/>
      <c r="S243" s="36"/>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c r="AZ243" s="74"/>
      <c r="BA243" s="74"/>
      <c r="BB243" s="74"/>
      <c r="BC243" s="74"/>
      <c r="BD243" s="74"/>
      <c r="BE243" s="74"/>
      <c r="BF243" s="74"/>
      <c r="BG243" s="74"/>
      <c r="BH243" s="74"/>
      <c r="BI243" s="74"/>
      <c r="BJ243" s="74"/>
      <c r="BK243" s="74"/>
      <c r="BL243" s="74"/>
      <c r="BM243" s="74"/>
      <c r="BN243" s="74"/>
      <c r="BO243" s="74"/>
      <c r="BP243" s="74"/>
      <c r="BQ243" s="74"/>
      <c r="BR243" s="74"/>
      <c r="BS243" s="74"/>
      <c r="BT243" s="74"/>
      <c r="BU243" s="74"/>
      <c r="BV243" s="74"/>
      <c r="BW243" s="74"/>
      <c r="BX243" s="74"/>
      <c r="BY243" s="74"/>
      <c r="BZ243" s="74"/>
      <c r="CA243" s="74"/>
      <c r="CB243" s="74"/>
      <c r="CC243" s="74"/>
      <c r="CD243" s="74"/>
      <c r="CE243" s="74"/>
      <c r="CF243" s="74"/>
      <c r="CG243" s="74"/>
      <c r="CH243" s="74"/>
      <c r="CI243" s="74"/>
      <c r="CJ243" s="74"/>
      <c r="CK243" s="74"/>
      <c r="CL243" s="74"/>
      <c r="CM243" s="74"/>
      <c r="CN243" s="74"/>
      <c r="CO243" s="74"/>
      <c r="CP243" s="74"/>
      <c r="CQ243" s="74"/>
      <c r="CR243" s="74"/>
      <c r="CS243" s="74"/>
      <c r="CT243" s="74"/>
      <c r="CU243" s="74"/>
      <c r="CV243" s="74"/>
      <c r="CW243" s="74"/>
      <c r="CX243" s="74"/>
      <c r="CY243" s="74"/>
      <c r="CZ243" s="74"/>
      <c r="DA243" s="74"/>
      <c r="DB243" s="74"/>
      <c r="DC243" s="74"/>
      <c r="DD243" s="74"/>
      <c r="DE243" s="74"/>
      <c r="DF243" s="74"/>
      <c r="DG243" s="74"/>
      <c r="DH243" s="74"/>
      <c r="DI243" s="74"/>
      <c r="DJ243" s="74"/>
      <c r="DK243" s="74"/>
      <c r="DL243" s="74"/>
      <c r="DM243" s="74"/>
      <c r="DN243" s="74"/>
      <c r="DO243" s="74"/>
      <c r="DP243" s="74"/>
      <c r="DQ243" s="74"/>
      <c r="DR243" s="74"/>
      <c r="DS243" s="74"/>
      <c r="DT243" s="74"/>
      <c r="DU243" s="74"/>
      <c r="DV243" s="74"/>
      <c r="DW243" s="74"/>
      <c r="DX243" s="74"/>
      <c r="DY243" s="74"/>
      <c r="DZ243" s="74"/>
      <c r="EA243" s="74"/>
      <c r="EB243" s="74"/>
      <c r="EC243" s="74"/>
      <c r="ED243" s="74"/>
      <c r="EE243" s="74"/>
      <c r="EF243" s="74"/>
      <c r="EG243" s="74"/>
      <c r="EH243" s="74"/>
      <c r="EI243" s="74"/>
      <c r="EJ243" s="74"/>
      <c r="EK243" s="74"/>
      <c r="EL243" s="74"/>
      <c r="EM243" s="74"/>
      <c r="EN243" s="74"/>
      <c r="EO243" s="74"/>
      <c r="EP243" s="74"/>
      <c r="EQ243" s="74"/>
      <c r="ER243" s="74"/>
      <c r="ES243" s="74"/>
      <c r="ET243" s="74"/>
      <c r="EU243" s="74"/>
      <c r="EV243" s="74"/>
      <c r="EW243" s="74"/>
      <c r="EX243" s="74"/>
      <c r="EY243" s="74"/>
      <c r="EZ243" s="74"/>
      <c r="FA243" s="74"/>
      <c r="FB243" s="74"/>
      <c r="FC243" s="74"/>
      <c r="FD243" s="74"/>
      <c r="FE243" s="74"/>
      <c r="FF243" s="74"/>
      <c r="FG243" s="74"/>
      <c r="FH243" s="74"/>
      <c r="FI243" s="74"/>
      <c r="FJ243" s="74"/>
      <c r="FK243" s="74"/>
      <c r="FL243" s="74"/>
      <c r="FM243" s="74"/>
      <c r="FN243" s="74"/>
      <c r="FO243" s="74"/>
      <c r="FP243" s="74"/>
      <c r="FQ243" s="74"/>
      <c r="FR243" s="74"/>
      <c r="FS243" s="74"/>
      <c r="FT243" s="74"/>
      <c r="FU243" s="74"/>
      <c r="FV243" s="74"/>
      <c r="FW243" s="74"/>
      <c r="FX243" s="74"/>
      <c r="FY243" s="74"/>
      <c r="FZ243" s="74"/>
      <c r="GA243" s="74"/>
      <c r="GB243" s="74"/>
      <c r="GC243" s="74"/>
      <c r="GD243" s="74"/>
      <c r="GE243" s="74"/>
      <c r="GF243" s="74"/>
      <c r="GG243" s="74"/>
      <c r="GH243" s="74"/>
      <c r="GI243" s="74"/>
      <c r="GJ243" s="74"/>
      <c r="GK243" s="74"/>
      <c r="GL243" s="74"/>
      <c r="GM243" s="74"/>
      <c r="GN243" s="74"/>
      <c r="GO243" s="74"/>
      <c r="GP243" s="74"/>
      <c r="GQ243" s="74"/>
      <c r="GR243" s="74"/>
      <c r="GS243" s="74"/>
      <c r="GT243" s="74"/>
      <c r="GU243" s="74"/>
      <c r="GV243" s="74"/>
      <c r="GW243" s="74"/>
      <c r="GX243" s="74"/>
      <c r="GY243" s="74"/>
      <c r="GZ243" s="74"/>
      <c r="HA243" s="74"/>
      <c r="HB243" s="74"/>
      <c r="HC243" s="74"/>
    </row>
    <row r="244" spans="1:211" customFormat="1" ht="19.95" customHeight="1" x14ac:dyDescent="0.3">
      <c r="A244" s="36"/>
      <c r="B244" s="73"/>
      <c r="C244" s="219"/>
      <c r="D244" s="74"/>
      <c r="E244" s="832" t="s">
        <v>1925</v>
      </c>
      <c r="F244" s="832"/>
      <c r="G244" s="832"/>
      <c r="H244" s="832"/>
      <c r="I244" s="832"/>
      <c r="J244" s="832"/>
      <c r="K244" s="832"/>
      <c r="L244" s="832"/>
      <c r="M244" s="832"/>
      <c r="N244" s="832"/>
      <c r="O244" s="832"/>
      <c r="P244" s="832"/>
      <c r="Q244" s="832"/>
      <c r="R244" s="833"/>
      <c r="S244" s="36"/>
      <c r="T244" s="74"/>
      <c r="U244" s="74"/>
      <c r="V244" s="74"/>
      <c r="W244" s="74"/>
      <c r="X244" s="74"/>
      <c r="Y244" s="74"/>
      <c r="Z244" s="74"/>
      <c r="AA244" s="74"/>
      <c r="AB244" s="74"/>
      <c r="AC244" s="74"/>
      <c r="AD244" s="74"/>
      <c r="AE244" s="74"/>
      <c r="AF244" s="74"/>
      <c r="AG244" s="74"/>
      <c r="AH244" s="74"/>
      <c r="AI244" s="74"/>
      <c r="AJ244" s="74"/>
      <c r="AK244" s="74"/>
      <c r="AL244" s="74"/>
      <c r="AM244" s="74"/>
      <c r="AN244" s="74"/>
      <c r="AO244" s="74"/>
      <c r="AP244" s="74"/>
      <c r="AQ244" s="74"/>
      <c r="AR244" s="74"/>
      <c r="AS244" s="74"/>
      <c r="AT244" s="74"/>
      <c r="AU244" s="74"/>
      <c r="AV244" s="74"/>
      <c r="AW244" s="74"/>
      <c r="AX244" s="74"/>
      <c r="AY244" s="74"/>
      <c r="AZ244" s="74"/>
      <c r="BA244" s="74"/>
      <c r="BB244" s="74"/>
      <c r="BC244" s="74"/>
      <c r="BD244" s="74"/>
      <c r="BE244" s="74"/>
      <c r="BF244" s="74"/>
      <c r="BG244" s="74"/>
      <c r="BH244" s="74"/>
      <c r="BI244" s="74"/>
      <c r="BJ244" s="74"/>
      <c r="BK244" s="74"/>
      <c r="BL244" s="74"/>
      <c r="BM244" s="74"/>
      <c r="BN244" s="74"/>
      <c r="BO244" s="74"/>
      <c r="BP244" s="74"/>
      <c r="BQ244" s="74"/>
      <c r="BR244" s="74"/>
      <c r="BS244" s="74"/>
      <c r="BT244" s="74"/>
      <c r="BU244" s="74"/>
      <c r="BV244" s="74"/>
      <c r="BW244" s="74"/>
      <c r="BX244" s="74"/>
      <c r="BY244" s="74"/>
      <c r="BZ244" s="74"/>
      <c r="CA244" s="74"/>
      <c r="CB244" s="74"/>
      <c r="CC244" s="74"/>
      <c r="CD244" s="74"/>
      <c r="CE244" s="74"/>
      <c r="CF244" s="74"/>
      <c r="CG244" s="74"/>
      <c r="CH244" s="74"/>
      <c r="CI244" s="74"/>
      <c r="CJ244" s="74"/>
      <c r="CK244" s="74"/>
      <c r="CL244" s="74"/>
      <c r="CM244" s="74"/>
      <c r="CN244" s="74"/>
      <c r="CO244" s="74"/>
      <c r="CP244" s="74"/>
      <c r="CQ244" s="74"/>
      <c r="CR244" s="74"/>
      <c r="CS244" s="74"/>
      <c r="CT244" s="74"/>
      <c r="CU244" s="74"/>
      <c r="CV244" s="74"/>
      <c r="CW244" s="74"/>
      <c r="CX244" s="74"/>
      <c r="CY244" s="74"/>
      <c r="CZ244" s="74"/>
      <c r="DA244" s="74"/>
      <c r="DB244" s="74"/>
      <c r="DC244" s="74"/>
      <c r="DD244" s="74"/>
      <c r="DE244" s="74"/>
      <c r="DF244" s="74"/>
      <c r="DG244" s="74"/>
      <c r="DH244" s="74"/>
      <c r="DI244" s="74"/>
      <c r="DJ244" s="74"/>
      <c r="DK244" s="74"/>
      <c r="DL244" s="74"/>
      <c r="DM244" s="74"/>
      <c r="DN244" s="74"/>
      <c r="DO244" s="74"/>
      <c r="DP244" s="74"/>
      <c r="DQ244" s="74"/>
      <c r="DR244" s="74"/>
      <c r="DS244" s="74"/>
      <c r="DT244" s="74"/>
      <c r="DU244" s="74"/>
      <c r="DV244" s="74"/>
      <c r="DW244" s="74"/>
      <c r="DX244" s="74"/>
      <c r="DY244" s="74"/>
      <c r="DZ244" s="74"/>
      <c r="EA244" s="74"/>
      <c r="EB244" s="74"/>
      <c r="EC244" s="74"/>
      <c r="ED244" s="74"/>
      <c r="EE244" s="74"/>
      <c r="EF244" s="74"/>
      <c r="EG244" s="74"/>
      <c r="EH244" s="74"/>
      <c r="EI244" s="74"/>
      <c r="EJ244" s="74"/>
      <c r="EK244" s="74"/>
      <c r="EL244" s="74"/>
      <c r="EM244" s="74"/>
      <c r="EN244" s="74"/>
      <c r="EO244" s="74"/>
      <c r="EP244" s="74"/>
      <c r="EQ244" s="74"/>
      <c r="ER244" s="74"/>
      <c r="ES244" s="74"/>
      <c r="ET244" s="74"/>
      <c r="EU244" s="74"/>
      <c r="EV244" s="74"/>
      <c r="EW244" s="74"/>
      <c r="EX244" s="74"/>
      <c r="EY244" s="74"/>
      <c r="EZ244" s="74"/>
      <c r="FA244" s="74"/>
      <c r="FB244" s="74"/>
      <c r="FC244" s="74"/>
      <c r="FD244" s="74"/>
      <c r="FE244" s="74"/>
      <c r="FF244" s="74"/>
      <c r="FG244" s="74"/>
      <c r="FH244" s="74"/>
      <c r="FI244" s="74"/>
      <c r="FJ244" s="74"/>
      <c r="FK244" s="74"/>
      <c r="FL244" s="74"/>
      <c r="FM244" s="74"/>
      <c r="FN244" s="74"/>
      <c r="FO244" s="74"/>
      <c r="FP244" s="74"/>
      <c r="FQ244" s="74"/>
      <c r="FR244" s="74"/>
      <c r="FS244" s="74"/>
      <c r="FT244" s="74"/>
      <c r="FU244" s="74"/>
      <c r="FV244" s="74"/>
      <c r="FW244" s="74"/>
      <c r="FX244" s="74"/>
      <c r="FY244" s="74"/>
      <c r="FZ244" s="74"/>
      <c r="GA244" s="74"/>
      <c r="GB244" s="74"/>
      <c r="GC244" s="74"/>
      <c r="GD244" s="74"/>
      <c r="GE244" s="74"/>
      <c r="GF244" s="74"/>
      <c r="GG244" s="74"/>
      <c r="GH244" s="74"/>
      <c r="GI244" s="74"/>
      <c r="GJ244" s="74"/>
      <c r="GK244" s="74"/>
      <c r="GL244" s="74"/>
      <c r="GM244" s="74"/>
      <c r="GN244" s="74"/>
      <c r="GO244" s="74"/>
      <c r="GP244" s="74"/>
      <c r="GQ244" s="74"/>
      <c r="GR244" s="74"/>
      <c r="GS244" s="74"/>
      <c r="GT244" s="74"/>
      <c r="GU244" s="74"/>
      <c r="GV244" s="74"/>
      <c r="GW244" s="74"/>
      <c r="GX244" s="74"/>
      <c r="GY244" s="74"/>
      <c r="GZ244" s="74"/>
      <c r="HA244" s="74"/>
      <c r="HB244" s="74"/>
      <c r="HC244" s="74"/>
    </row>
    <row r="245" spans="1:211" customFormat="1" ht="19.95" customHeight="1" x14ac:dyDescent="0.3">
      <c r="A245" s="36"/>
      <c r="B245" s="73"/>
      <c r="C245" s="219"/>
      <c r="D245" s="74"/>
      <c r="E245" s="832"/>
      <c r="F245" s="832"/>
      <c r="G245" s="832"/>
      <c r="H245" s="832"/>
      <c r="I245" s="832"/>
      <c r="J245" s="832"/>
      <c r="K245" s="832"/>
      <c r="L245" s="832"/>
      <c r="M245" s="832"/>
      <c r="N245" s="832"/>
      <c r="O245" s="832"/>
      <c r="P245" s="832"/>
      <c r="Q245" s="832"/>
      <c r="R245" s="833"/>
      <c r="S245" s="36"/>
      <c r="T245" s="74"/>
      <c r="U245" s="74"/>
      <c r="V245" s="74"/>
      <c r="W245" s="74"/>
      <c r="X245" s="74"/>
      <c r="Y245" s="74"/>
      <c r="Z245" s="74"/>
      <c r="AA245" s="74"/>
      <c r="AB245" s="74"/>
      <c r="AC245" s="74"/>
      <c r="AD245" s="74"/>
      <c r="AE245" s="74"/>
      <c r="AF245" s="74"/>
      <c r="AG245" s="74"/>
      <c r="AH245" s="74"/>
      <c r="AI245" s="74"/>
      <c r="AJ245" s="74"/>
      <c r="AK245" s="74"/>
      <c r="AL245" s="74"/>
      <c r="AM245" s="74"/>
      <c r="AN245" s="74"/>
      <c r="AO245" s="74"/>
      <c r="AP245" s="74"/>
      <c r="AQ245" s="74"/>
      <c r="AR245" s="74"/>
      <c r="AS245" s="74"/>
      <c r="AT245" s="74"/>
      <c r="AU245" s="74"/>
      <c r="AV245" s="74"/>
      <c r="AW245" s="74"/>
      <c r="AX245" s="74"/>
      <c r="AY245" s="74"/>
      <c r="AZ245" s="74"/>
      <c r="BA245" s="74"/>
      <c r="BB245" s="74"/>
      <c r="BC245" s="74"/>
      <c r="BD245" s="74"/>
      <c r="BE245" s="74"/>
      <c r="BF245" s="74"/>
      <c r="BG245" s="74"/>
      <c r="BH245" s="74"/>
      <c r="BI245" s="74"/>
      <c r="BJ245" s="74"/>
      <c r="BK245" s="74"/>
      <c r="BL245" s="74"/>
      <c r="BM245" s="74"/>
      <c r="BN245" s="74"/>
      <c r="BO245" s="74"/>
      <c r="BP245" s="74"/>
      <c r="BQ245" s="74"/>
      <c r="BR245" s="74"/>
      <c r="BS245" s="74"/>
      <c r="BT245" s="74"/>
      <c r="BU245" s="74"/>
      <c r="BV245" s="74"/>
      <c r="BW245" s="74"/>
      <c r="BX245" s="74"/>
      <c r="BY245" s="74"/>
      <c r="BZ245" s="74"/>
      <c r="CA245" s="74"/>
      <c r="CB245" s="74"/>
      <c r="CC245" s="74"/>
      <c r="CD245" s="74"/>
      <c r="CE245" s="74"/>
      <c r="CF245" s="74"/>
      <c r="CG245" s="74"/>
      <c r="CH245" s="74"/>
      <c r="CI245" s="74"/>
      <c r="CJ245" s="74"/>
      <c r="CK245" s="74"/>
      <c r="CL245" s="74"/>
      <c r="CM245" s="74"/>
      <c r="CN245" s="74"/>
      <c r="CO245" s="74"/>
      <c r="CP245" s="74"/>
      <c r="CQ245" s="74"/>
      <c r="CR245" s="74"/>
      <c r="CS245" s="74"/>
      <c r="CT245" s="74"/>
      <c r="CU245" s="74"/>
      <c r="CV245" s="74"/>
      <c r="CW245" s="74"/>
      <c r="CX245" s="74"/>
      <c r="CY245" s="74"/>
      <c r="CZ245" s="74"/>
      <c r="DA245" s="74"/>
      <c r="DB245" s="74"/>
      <c r="DC245" s="74"/>
      <c r="DD245" s="74"/>
      <c r="DE245" s="74"/>
      <c r="DF245" s="74"/>
      <c r="DG245" s="74"/>
      <c r="DH245" s="74"/>
      <c r="DI245" s="74"/>
      <c r="DJ245" s="74"/>
      <c r="DK245" s="74"/>
      <c r="DL245" s="74"/>
      <c r="DM245" s="74"/>
      <c r="DN245" s="74"/>
      <c r="DO245" s="74"/>
      <c r="DP245" s="74"/>
      <c r="DQ245" s="74"/>
      <c r="DR245" s="74"/>
      <c r="DS245" s="74"/>
      <c r="DT245" s="74"/>
      <c r="DU245" s="74"/>
      <c r="DV245" s="74"/>
      <c r="DW245" s="74"/>
      <c r="DX245" s="74"/>
      <c r="DY245" s="74"/>
      <c r="DZ245" s="74"/>
      <c r="EA245" s="74"/>
      <c r="EB245" s="74"/>
      <c r="EC245" s="74"/>
      <c r="ED245" s="74"/>
      <c r="EE245" s="74"/>
      <c r="EF245" s="74"/>
      <c r="EG245" s="74"/>
      <c r="EH245" s="74"/>
      <c r="EI245" s="74"/>
      <c r="EJ245" s="74"/>
      <c r="EK245" s="74"/>
      <c r="EL245" s="74"/>
      <c r="EM245" s="74"/>
      <c r="EN245" s="74"/>
      <c r="EO245" s="74"/>
      <c r="EP245" s="74"/>
      <c r="EQ245" s="74"/>
      <c r="ER245" s="74"/>
      <c r="ES245" s="74"/>
      <c r="ET245" s="74"/>
      <c r="EU245" s="74"/>
      <c r="EV245" s="74"/>
      <c r="EW245" s="74"/>
      <c r="EX245" s="74"/>
      <c r="EY245" s="74"/>
      <c r="EZ245" s="74"/>
      <c r="FA245" s="74"/>
      <c r="FB245" s="74"/>
      <c r="FC245" s="74"/>
      <c r="FD245" s="74"/>
      <c r="FE245" s="74"/>
      <c r="FF245" s="74"/>
      <c r="FG245" s="74"/>
      <c r="FH245" s="74"/>
      <c r="FI245" s="74"/>
      <c r="FJ245" s="74"/>
      <c r="FK245" s="74"/>
      <c r="FL245" s="74"/>
      <c r="FM245" s="74"/>
      <c r="FN245" s="74"/>
      <c r="FO245" s="74"/>
      <c r="FP245" s="74"/>
      <c r="FQ245" s="74"/>
      <c r="FR245" s="74"/>
      <c r="FS245" s="74"/>
      <c r="FT245" s="74"/>
      <c r="FU245" s="74"/>
      <c r="FV245" s="74"/>
      <c r="FW245" s="74"/>
      <c r="FX245" s="74"/>
      <c r="FY245" s="74"/>
      <c r="FZ245" s="74"/>
      <c r="GA245" s="74"/>
      <c r="GB245" s="74"/>
      <c r="GC245" s="74"/>
      <c r="GD245" s="74"/>
      <c r="GE245" s="74"/>
      <c r="GF245" s="74"/>
      <c r="GG245" s="74"/>
      <c r="GH245" s="74"/>
      <c r="GI245" s="74"/>
      <c r="GJ245" s="74"/>
      <c r="GK245" s="74"/>
      <c r="GL245" s="74"/>
      <c r="GM245" s="74"/>
      <c r="GN245" s="74"/>
      <c r="GO245" s="74"/>
      <c r="GP245" s="74"/>
      <c r="GQ245" s="74"/>
      <c r="GR245" s="74"/>
      <c r="GS245" s="74"/>
      <c r="GT245" s="74"/>
      <c r="GU245" s="74"/>
      <c r="GV245" s="74"/>
      <c r="GW245" s="74"/>
      <c r="GX245" s="74"/>
      <c r="GY245" s="74"/>
      <c r="GZ245" s="74"/>
      <c r="HA245" s="74"/>
      <c r="HB245" s="74"/>
      <c r="HC245" s="74"/>
    </row>
    <row r="246" spans="1:211" customFormat="1" ht="10.199999999999999" customHeight="1" x14ac:dyDescent="0.3">
      <c r="A246" s="36"/>
      <c r="B246" s="73"/>
      <c r="C246" s="218"/>
      <c r="D246" s="74"/>
      <c r="E246" s="202"/>
      <c r="F246" s="202"/>
      <c r="G246" s="74"/>
      <c r="H246" s="74"/>
      <c r="I246" s="74"/>
      <c r="J246" s="74"/>
      <c r="K246" s="74"/>
      <c r="L246" s="74"/>
      <c r="M246" s="74"/>
      <c r="N246" s="74"/>
      <c r="O246" s="74"/>
      <c r="P246" s="74"/>
      <c r="Q246" s="74"/>
      <c r="R246" s="75"/>
      <c r="S246" s="36"/>
      <c r="T246" s="74"/>
      <c r="U246" s="74"/>
      <c r="V246" s="74"/>
      <c r="W246" s="74"/>
      <c r="X246" s="74"/>
      <c r="Y246" s="74"/>
      <c r="Z246" s="74"/>
      <c r="AA246" s="74"/>
      <c r="AB246" s="74"/>
      <c r="AC246" s="74"/>
      <c r="AD246" s="74"/>
      <c r="AE246" s="74"/>
      <c r="AF246" s="74"/>
      <c r="AG246" s="74"/>
      <c r="AH246" s="74"/>
      <c r="AI246" s="74"/>
      <c r="AJ246" s="74"/>
      <c r="AK246" s="74"/>
      <c r="AL246" s="74"/>
      <c r="AM246" s="74"/>
      <c r="AN246" s="74"/>
      <c r="AO246" s="74"/>
      <c r="AP246" s="74"/>
      <c r="AQ246" s="74"/>
      <c r="AR246" s="74"/>
      <c r="AS246" s="74"/>
      <c r="AT246" s="74"/>
      <c r="AU246" s="74"/>
      <c r="AV246" s="74"/>
      <c r="AW246" s="74"/>
      <c r="AX246" s="74"/>
      <c r="AY246" s="74"/>
      <c r="AZ246" s="74"/>
      <c r="BA246" s="74"/>
      <c r="BB246" s="74"/>
      <c r="BC246" s="74"/>
      <c r="BD246" s="74"/>
      <c r="BE246" s="74"/>
      <c r="BF246" s="74"/>
      <c r="BG246" s="74"/>
      <c r="BH246" s="74"/>
      <c r="BI246" s="74"/>
      <c r="BJ246" s="74"/>
      <c r="BK246" s="74"/>
      <c r="BL246" s="74"/>
      <c r="BM246" s="74"/>
      <c r="BN246" s="74"/>
      <c r="BO246" s="74"/>
      <c r="BP246" s="74"/>
      <c r="BQ246" s="74"/>
      <c r="BR246" s="74"/>
      <c r="BS246" s="74"/>
      <c r="BT246" s="74"/>
      <c r="BU246" s="74"/>
      <c r="BV246" s="74"/>
      <c r="BW246" s="74"/>
      <c r="BX246" s="74"/>
      <c r="BY246" s="74"/>
      <c r="BZ246" s="74"/>
      <c r="CA246" s="74"/>
      <c r="CB246" s="74"/>
      <c r="CC246" s="74"/>
      <c r="CD246" s="74"/>
      <c r="CE246" s="74"/>
      <c r="CF246" s="74"/>
      <c r="CG246" s="74"/>
      <c r="CH246" s="74"/>
      <c r="CI246" s="74"/>
      <c r="CJ246" s="74"/>
      <c r="CK246" s="74"/>
      <c r="CL246" s="74"/>
      <c r="CM246" s="74"/>
      <c r="CN246" s="74"/>
      <c r="CO246" s="74"/>
      <c r="CP246" s="74"/>
      <c r="CQ246" s="74"/>
      <c r="CR246" s="74"/>
      <c r="CS246" s="74"/>
      <c r="CT246" s="74"/>
      <c r="CU246" s="74"/>
      <c r="CV246" s="74"/>
      <c r="CW246" s="74"/>
      <c r="CX246" s="74"/>
      <c r="CY246" s="74"/>
      <c r="CZ246" s="74"/>
      <c r="DA246" s="74"/>
      <c r="DB246" s="74"/>
      <c r="DC246" s="74"/>
      <c r="DD246" s="74"/>
      <c r="DE246" s="74"/>
      <c r="DF246" s="74"/>
      <c r="DG246" s="74"/>
      <c r="DH246" s="74"/>
      <c r="DI246" s="74"/>
      <c r="DJ246" s="74"/>
      <c r="DK246" s="74"/>
      <c r="DL246" s="74"/>
      <c r="DM246" s="74"/>
      <c r="DN246" s="74"/>
      <c r="DO246" s="74"/>
      <c r="DP246" s="74"/>
      <c r="DQ246" s="74"/>
      <c r="DR246" s="74"/>
      <c r="DS246" s="74"/>
      <c r="DT246" s="74"/>
      <c r="DU246" s="74"/>
      <c r="DV246" s="74"/>
      <c r="DW246" s="74"/>
      <c r="DX246" s="74"/>
      <c r="DY246" s="74"/>
      <c r="DZ246" s="74"/>
      <c r="EA246" s="74"/>
      <c r="EB246" s="74"/>
      <c r="EC246" s="74"/>
      <c r="ED246" s="74"/>
      <c r="EE246" s="74"/>
      <c r="EF246" s="74"/>
      <c r="EG246" s="74"/>
      <c r="EH246" s="74"/>
      <c r="EI246" s="74"/>
      <c r="EJ246" s="74"/>
      <c r="EK246" s="74"/>
      <c r="EL246" s="74"/>
      <c r="EM246" s="74"/>
      <c r="EN246" s="74"/>
      <c r="EO246" s="74"/>
      <c r="EP246" s="74"/>
      <c r="EQ246" s="74"/>
      <c r="ER246" s="74"/>
      <c r="ES246" s="74"/>
      <c r="ET246" s="74"/>
      <c r="EU246" s="74"/>
      <c r="EV246" s="74"/>
      <c r="EW246" s="74"/>
      <c r="EX246" s="74"/>
      <c r="EY246" s="74"/>
      <c r="EZ246" s="74"/>
      <c r="FA246" s="74"/>
      <c r="FB246" s="74"/>
      <c r="FC246" s="74"/>
      <c r="FD246" s="74"/>
      <c r="FE246" s="74"/>
      <c r="FF246" s="74"/>
      <c r="FG246" s="74"/>
      <c r="FH246" s="74"/>
      <c r="FI246" s="74"/>
      <c r="FJ246" s="74"/>
      <c r="FK246" s="74"/>
      <c r="FL246" s="74"/>
      <c r="FM246" s="74"/>
      <c r="FN246" s="74"/>
      <c r="FO246" s="74"/>
      <c r="FP246" s="74"/>
      <c r="FQ246" s="74"/>
      <c r="FR246" s="74"/>
      <c r="FS246" s="74"/>
      <c r="FT246" s="74"/>
      <c r="FU246" s="74"/>
      <c r="FV246" s="74"/>
      <c r="FW246" s="74"/>
      <c r="FX246" s="74"/>
      <c r="FY246" s="74"/>
      <c r="FZ246" s="74"/>
      <c r="GA246" s="74"/>
      <c r="GB246" s="74"/>
      <c r="GC246" s="74"/>
      <c r="GD246" s="74"/>
      <c r="GE246" s="74"/>
      <c r="GF246" s="74"/>
      <c r="GG246" s="74"/>
      <c r="GH246" s="74"/>
      <c r="GI246" s="74"/>
      <c r="GJ246" s="74"/>
      <c r="GK246" s="74"/>
      <c r="GL246" s="74"/>
      <c r="GM246" s="74"/>
      <c r="GN246" s="74"/>
      <c r="GO246" s="74"/>
      <c r="GP246" s="74"/>
      <c r="GQ246" s="74"/>
      <c r="GR246" s="74"/>
      <c r="GS246" s="74"/>
      <c r="GT246" s="74"/>
      <c r="GU246" s="74"/>
      <c r="GV246" s="74"/>
      <c r="GW246" s="74"/>
      <c r="GX246" s="74"/>
      <c r="GY246" s="74"/>
      <c r="GZ246" s="74"/>
      <c r="HA246" s="74"/>
      <c r="HB246" s="74"/>
      <c r="HC246" s="74"/>
    </row>
    <row r="247" spans="1:211" customFormat="1" ht="19.95" customHeight="1" x14ac:dyDescent="0.3">
      <c r="A247" s="36"/>
      <c r="B247" s="73"/>
      <c r="C247" s="218"/>
      <c r="D247" s="247" t="s">
        <v>1926</v>
      </c>
      <c r="E247" s="256" t="s">
        <v>158</v>
      </c>
      <c r="F247" s="257"/>
      <c r="G247" s="254"/>
      <c r="H247" s="254"/>
      <c r="I247" s="254"/>
      <c r="J247" s="254"/>
      <c r="K247" s="254"/>
      <c r="L247" s="254"/>
      <c r="M247" s="258"/>
      <c r="N247" s="254"/>
      <c r="O247" s="254"/>
      <c r="P247" s="254"/>
      <c r="Q247" s="254"/>
      <c r="R247" s="255"/>
      <c r="S247" s="36"/>
      <c r="T247" s="74"/>
      <c r="U247" s="74"/>
      <c r="V247" s="74"/>
      <c r="W247" s="74"/>
      <c r="X247" s="74"/>
      <c r="Y247" s="74"/>
      <c r="Z247" s="74"/>
      <c r="AA247" s="74"/>
      <c r="AB247" s="74"/>
      <c r="AC247" s="74"/>
      <c r="AD247" s="74"/>
      <c r="AE247" s="74"/>
      <c r="AF247" s="74"/>
      <c r="AG247" s="74"/>
      <c r="AH247" s="74"/>
      <c r="AI247" s="74"/>
      <c r="AJ247" s="74"/>
      <c r="AK247" s="74"/>
      <c r="AL247" s="74"/>
      <c r="AM247" s="74"/>
      <c r="AN247" s="74"/>
      <c r="AO247" s="74"/>
      <c r="AP247" s="74"/>
      <c r="AQ247" s="74"/>
      <c r="AR247" s="74"/>
      <c r="AS247" s="74"/>
      <c r="AT247" s="74"/>
      <c r="AU247" s="74"/>
      <c r="AV247" s="74"/>
      <c r="AW247" s="74"/>
      <c r="AX247" s="74"/>
      <c r="AY247" s="74"/>
      <c r="AZ247" s="74"/>
      <c r="BA247" s="74"/>
      <c r="BB247" s="74"/>
      <c r="BC247" s="74"/>
      <c r="BD247" s="74"/>
      <c r="BE247" s="74"/>
      <c r="BF247" s="74"/>
      <c r="BG247" s="74"/>
      <c r="BH247" s="74"/>
      <c r="BI247" s="74"/>
      <c r="BJ247" s="74"/>
      <c r="BK247" s="74"/>
      <c r="BL247" s="74"/>
      <c r="BM247" s="74"/>
      <c r="BN247" s="74"/>
      <c r="BO247" s="74"/>
      <c r="BP247" s="74"/>
      <c r="BQ247" s="74"/>
      <c r="BR247" s="74"/>
      <c r="BS247" s="74"/>
      <c r="BT247" s="74"/>
      <c r="BU247" s="74"/>
      <c r="BV247" s="74"/>
      <c r="BW247" s="74"/>
      <c r="BX247" s="74"/>
      <c r="BY247" s="74"/>
      <c r="BZ247" s="74"/>
      <c r="CA247" s="74"/>
      <c r="CB247" s="74"/>
      <c r="CC247" s="74"/>
      <c r="CD247" s="74"/>
      <c r="CE247" s="74"/>
      <c r="CF247" s="74"/>
      <c r="CG247" s="74"/>
      <c r="CH247" s="74"/>
      <c r="CI247" s="74"/>
      <c r="CJ247" s="74"/>
      <c r="CK247" s="74"/>
      <c r="CL247" s="74"/>
      <c r="CM247" s="74"/>
      <c r="CN247" s="74"/>
      <c r="CO247" s="74"/>
      <c r="CP247" s="74"/>
      <c r="CQ247" s="74"/>
      <c r="CR247" s="74"/>
      <c r="CS247" s="74"/>
      <c r="CT247" s="74"/>
      <c r="CU247" s="74"/>
      <c r="CV247" s="74"/>
      <c r="CW247" s="74"/>
      <c r="CX247" s="74"/>
      <c r="CY247" s="74"/>
      <c r="CZ247" s="74"/>
      <c r="DA247" s="74"/>
      <c r="DB247" s="74"/>
      <c r="DC247" s="74"/>
      <c r="DD247" s="74"/>
      <c r="DE247" s="74"/>
      <c r="DF247" s="74"/>
      <c r="DG247" s="74"/>
      <c r="DH247" s="74"/>
      <c r="DI247" s="74"/>
      <c r="DJ247" s="74"/>
      <c r="DK247" s="74"/>
      <c r="DL247" s="74"/>
      <c r="DM247" s="74"/>
      <c r="DN247" s="74"/>
      <c r="DO247" s="74"/>
      <c r="DP247" s="74"/>
      <c r="DQ247" s="74"/>
      <c r="DR247" s="74"/>
      <c r="DS247" s="74"/>
      <c r="DT247" s="74"/>
      <c r="DU247" s="74"/>
      <c r="DV247" s="74"/>
      <c r="DW247" s="74"/>
      <c r="DX247" s="74"/>
      <c r="DY247" s="74"/>
      <c r="DZ247" s="74"/>
      <c r="EA247" s="74"/>
      <c r="EB247" s="74"/>
      <c r="EC247" s="74"/>
      <c r="ED247" s="74"/>
      <c r="EE247" s="74"/>
      <c r="EF247" s="74"/>
      <c r="EG247" s="74"/>
      <c r="EH247" s="74"/>
      <c r="EI247" s="74"/>
      <c r="EJ247" s="74"/>
      <c r="EK247" s="74"/>
      <c r="EL247" s="74"/>
      <c r="EM247" s="74"/>
      <c r="EN247" s="74"/>
      <c r="EO247" s="74"/>
      <c r="EP247" s="74"/>
      <c r="EQ247" s="74"/>
      <c r="ER247" s="74"/>
      <c r="ES247" s="74"/>
      <c r="ET247" s="74"/>
      <c r="EU247" s="74"/>
      <c r="EV247" s="74"/>
      <c r="EW247" s="74"/>
      <c r="EX247" s="74"/>
      <c r="EY247" s="74"/>
      <c r="EZ247" s="74"/>
      <c r="FA247" s="74"/>
      <c r="FB247" s="74"/>
      <c r="FC247" s="74"/>
      <c r="FD247" s="74"/>
      <c r="FE247" s="74"/>
      <c r="FF247" s="74"/>
      <c r="FG247" s="74"/>
      <c r="FH247" s="74"/>
      <c r="FI247" s="74"/>
      <c r="FJ247" s="74"/>
      <c r="FK247" s="74"/>
      <c r="FL247" s="74"/>
      <c r="FM247" s="74"/>
      <c r="FN247" s="74"/>
      <c r="FO247" s="74"/>
      <c r="FP247" s="74"/>
      <c r="FQ247" s="74"/>
      <c r="FR247" s="74"/>
      <c r="FS247" s="74"/>
      <c r="FT247" s="74"/>
      <c r="FU247" s="74"/>
      <c r="FV247" s="74"/>
      <c r="FW247" s="74"/>
      <c r="FX247" s="74"/>
      <c r="FY247" s="74"/>
      <c r="FZ247" s="74"/>
      <c r="GA247" s="74"/>
      <c r="GB247" s="74"/>
      <c r="GC247" s="74"/>
      <c r="GD247" s="74"/>
      <c r="GE247" s="74"/>
      <c r="GF247" s="74"/>
      <c r="GG247" s="74"/>
      <c r="GH247" s="74"/>
      <c r="GI247" s="74"/>
      <c r="GJ247" s="74"/>
      <c r="GK247" s="74"/>
      <c r="GL247" s="74"/>
      <c r="GM247" s="74"/>
      <c r="GN247" s="74"/>
      <c r="GO247" s="74"/>
      <c r="GP247" s="74"/>
      <c r="GQ247" s="74"/>
      <c r="GR247" s="74"/>
      <c r="GS247" s="74"/>
      <c r="GT247" s="74"/>
      <c r="GU247" s="74"/>
      <c r="GV247" s="74"/>
      <c r="GW247" s="74"/>
      <c r="GX247" s="74"/>
      <c r="GY247" s="74"/>
      <c r="GZ247" s="74"/>
      <c r="HA247" s="74"/>
      <c r="HB247" s="74"/>
      <c r="HC247" s="74"/>
    </row>
    <row r="248" spans="1:211" customFormat="1" ht="10.199999999999999" customHeight="1" x14ac:dyDescent="0.3">
      <c r="A248" s="36"/>
      <c r="B248" s="73"/>
      <c r="C248" s="218"/>
      <c r="D248" s="74"/>
      <c r="E248" s="74"/>
      <c r="F248" s="202"/>
      <c r="G248" s="74"/>
      <c r="H248" s="74"/>
      <c r="I248" s="74"/>
      <c r="J248" s="74"/>
      <c r="K248" s="74"/>
      <c r="L248" s="74"/>
      <c r="M248" s="222"/>
      <c r="N248" s="74"/>
      <c r="O248" s="74"/>
      <c r="P248" s="74"/>
      <c r="Q248" s="74"/>
      <c r="R248" s="75"/>
      <c r="S248" s="36"/>
      <c r="T248" s="74"/>
      <c r="U248" s="74"/>
      <c r="V248" s="74"/>
      <c r="W248" s="74"/>
      <c r="X248" s="74"/>
      <c r="Y248" s="74"/>
      <c r="Z248" s="74"/>
      <c r="AA248" s="74"/>
      <c r="AB248" s="74"/>
      <c r="AC248" s="74"/>
      <c r="AD248" s="74"/>
      <c r="AE248" s="74"/>
      <c r="AF248" s="74"/>
      <c r="AG248" s="74"/>
      <c r="AH248" s="74"/>
      <c r="AI248" s="74"/>
      <c r="AJ248" s="74"/>
      <c r="AK248" s="74"/>
      <c r="AL248" s="74"/>
      <c r="AM248" s="74"/>
      <c r="AN248" s="74"/>
      <c r="AO248" s="74"/>
      <c r="AP248" s="74"/>
      <c r="AQ248" s="74"/>
      <c r="AR248" s="74"/>
      <c r="AS248" s="74"/>
      <c r="AT248" s="74"/>
      <c r="AU248" s="74"/>
      <c r="AV248" s="74"/>
      <c r="AW248" s="74"/>
      <c r="AX248" s="74"/>
      <c r="AY248" s="74"/>
      <c r="AZ248" s="74"/>
      <c r="BA248" s="74"/>
      <c r="BB248" s="74"/>
      <c r="BC248" s="74"/>
      <c r="BD248" s="74"/>
      <c r="BE248" s="74"/>
      <c r="BF248" s="74"/>
      <c r="BG248" s="74"/>
      <c r="BH248" s="74"/>
      <c r="BI248" s="74"/>
      <c r="BJ248" s="74"/>
      <c r="BK248" s="74"/>
      <c r="BL248" s="74"/>
      <c r="BM248" s="74"/>
      <c r="BN248" s="74"/>
      <c r="BO248" s="74"/>
      <c r="BP248" s="74"/>
      <c r="BQ248" s="74"/>
      <c r="BR248" s="74"/>
      <c r="BS248" s="74"/>
      <c r="BT248" s="74"/>
      <c r="BU248" s="74"/>
      <c r="BV248" s="74"/>
      <c r="BW248" s="74"/>
      <c r="BX248" s="74"/>
      <c r="BY248" s="74"/>
      <c r="BZ248" s="74"/>
      <c r="CA248" s="74"/>
      <c r="CB248" s="74"/>
      <c r="CC248" s="74"/>
      <c r="CD248" s="74"/>
      <c r="CE248" s="74"/>
      <c r="CF248" s="74"/>
      <c r="CG248" s="74"/>
      <c r="CH248" s="74"/>
      <c r="CI248" s="74"/>
      <c r="CJ248" s="74"/>
      <c r="CK248" s="74"/>
      <c r="CL248" s="74"/>
      <c r="CM248" s="74"/>
      <c r="CN248" s="74"/>
      <c r="CO248" s="74"/>
      <c r="CP248" s="74"/>
      <c r="CQ248" s="74"/>
      <c r="CR248" s="74"/>
      <c r="CS248" s="74"/>
      <c r="CT248" s="74"/>
      <c r="CU248" s="74"/>
      <c r="CV248" s="74"/>
      <c r="CW248" s="74"/>
      <c r="CX248" s="74"/>
      <c r="CY248" s="74"/>
      <c r="CZ248" s="74"/>
      <c r="DA248" s="74"/>
      <c r="DB248" s="74"/>
      <c r="DC248" s="74"/>
      <c r="DD248" s="74"/>
      <c r="DE248" s="74"/>
      <c r="DF248" s="74"/>
      <c r="DG248" s="74"/>
      <c r="DH248" s="74"/>
      <c r="DI248" s="74"/>
      <c r="DJ248" s="74"/>
      <c r="DK248" s="74"/>
      <c r="DL248" s="74"/>
      <c r="DM248" s="74"/>
      <c r="DN248" s="74"/>
      <c r="DO248" s="74"/>
      <c r="DP248" s="74"/>
      <c r="DQ248" s="74"/>
      <c r="DR248" s="74"/>
      <c r="DS248" s="74"/>
      <c r="DT248" s="74"/>
      <c r="DU248" s="74"/>
      <c r="DV248" s="74"/>
      <c r="DW248" s="74"/>
      <c r="DX248" s="74"/>
      <c r="DY248" s="74"/>
      <c r="DZ248" s="74"/>
      <c r="EA248" s="74"/>
      <c r="EB248" s="74"/>
      <c r="EC248" s="74"/>
      <c r="ED248" s="74"/>
      <c r="EE248" s="74"/>
      <c r="EF248" s="74"/>
      <c r="EG248" s="74"/>
      <c r="EH248" s="74"/>
      <c r="EI248" s="74"/>
      <c r="EJ248" s="74"/>
      <c r="EK248" s="74"/>
      <c r="EL248" s="74"/>
      <c r="EM248" s="74"/>
      <c r="EN248" s="74"/>
      <c r="EO248" s="74"/>
      <c r="EP248" s="74"/>
      <c r="EQ248" s="74"/>
      <c r="ER248" s="74"/>
      <c r="ES248" s="74"/>
      <c r="ET248" s="74"/>
      <c r="EU248" s="74"/>
      <c r="EV248" s="74"/>
      <c r="EW248" s="74"/>
      <c r="EX248" s="74"/>
      <c r="EY248" s="74"/>
      <c r="EZ248" s="74"/>
      <c r="FA248" s="74"/>
      <c r="FB248" s="74"/>
      <c r="FC248" s="74"/>
      <c r="FD248" s="74"/>
      <c r="FE248" s="74"/>
      <c r="FF248" s="74"/>
      <c r="FG248" s="74"/>
      <c r="FH248" s="74"/>
      <c r="FI248" s="74"/>
      <c r="FJ248" s="74"/>
      <c r="FK248" s="74"/>
      <c r="FL248" s="74"/>
      <c r="FM248" s="74"/>
      <c r="FN248" s="74"/>
      <c r="FO248" s="74"/>
      <c r="FP248" s="74"/>
      <c r="FQ248" s="74"/>
      <c r="FR248" s="74"/>
      <c r="FS248" s="74"/>
      <c r="FT248" s="74"/>
      <c r="FU248" s="74"/>
      <c r="FV248" s="74"/>
      <c r="FW248" s="74"/>
      <c r="FX248" s="74"/>
      <c r="FY248" s="74"/>
      <c r="FZ248" s="74"/>
      <c r="GA248" s="74"/>
      <c r="GB248" s="74"/>
      <c r="GC248" s="74"/>
      <c r="GD248" s="74"/>
      <c r="GE248" s="74"/>
      <c r="GF248" s="74"/>
      <c r="GG248" s="74"/>
      <c r="GH248" s="74"/>
      <c r="GI248" s="74"/>
      <c r="GJ248" s="74"/>
      <c r="GK248" s="74"/>
      <c r="GL248" s="74"/>
      <c r="GM248" s="74"/>
      <c r="GN248" s="74"/>
      <c r="GO248" s="74"/>
      <c r="GP248" s="74"/>
      <c r="GQ248" s="74"/>
      <c r="GR248" s="74"/>
      <c r="GS248" s="74"/>
      <c r="GT248" s="74"/>
      <c r="GU248" s="74"/>
      <c r="GV248" s="74"/>
      <c r="GW248" s="74"/>
      <c r="GX248" s="74"/>
      <c r="GY248" s="74"/>
      <c r="GZ248" s="74"/>
      <c r="HA248" s="74"/>
      <c r="HB248" s="74"/>
      <c r="HC248" s="74"/>
    </row>
    <row r="249" spans="1:211" customFormat="1" ht="19.95" customHeight="1" x14ac:dyDescent="0.3">
      <c r="A249" s="36"/>
      <c r="B249" s="73"/>
      <c r="C249" s="219"/>
      <c r="D249" s="74"/>
      <c r="E249" s="822" t="s">
        <v>1927</v>
      </c>
      <c r="F249" s="822"/>
      <c r="G249" s="822"/>
      <c r="H249" s="822"/>
      <c r="I249" s="822"/>
      <c r="J249" s="822"/>
      <c r="K249" s="822"/>
      <c r="L249" s="822"/>
      <c r="M249" s="822"/>
      <c r="N249" s="822"/>
      <c r="O249" s="74"/>
      <c r="P249" s="74"/>
      <c r="Q249" s="74"/>
      <c r="R249" s="75"/>
      <c r="S249" s="36"/>
      <c r="T249" s="74"/>
      <c r="U249" s="74"/>
      <c r="V249" s="74"/>
      <c r="W249" s="74"/>
      <c r="X249" s="74"/>
      <c r="Y249" s="74"/>
      <c r="Z249" s="74"/>
      <c r="AA249" s="74"/>
      <c r="AB249" s="74"/>
      <c r="AC249" s="74"/>
      <c r="AD249" s="74"/>
      <c r="AE249" s="74"/>
      <c r="AF249" s="74"/>
      <c r="AG249" s="74"/>
      <c r="AH249" s="74"/>
      <c r="AI249" s="74"/>
      <c r="AJ249" s="74"/>
      <c r="AK249" s="74"/>
      <c r="AL249" s="74"/>
      <c r="AM249" s="74"/>
      <c r="AN249" s="74"/>
      <c r="AO249" s="74"/>
      <c r="AP249" s="74"/>
      <c r="AQ249" s="74"/>
      <c r="AR249" s="74"/>
      <c r="AS249" s="74"/>
      <c r="AT249" s="74"/>
      <c r="AU249" s="74"/>
      <c r="AV249" s="74"/>
      <c r="AW249" s="74"/>
      <c r="AX249" s="74"/>
      <c r="AY249" s="74"/>
      <c r="AZ249" s="74"/>
      <c r="BA249" s="74"/>
      <c r="BB249" s="74"/>
      <c r="BC249" s="74"/>
      <c r="BD249" s="74"/>
      <c r="BE249" s="74"/>
      <c r="BF249" s="74"/>
      <c r="BG249" s="74"/>
      <c r="BH249" s="74"/>
      <c r="BI249" s="74"/>
      <c r="BJ249" s="74"/>
      <c r="BK249" s="74"/>
      <c r="BL249" s="74"/>
      <c r="BM249" s="74"/>
      <c r="BN249" s="74"/>
      <c r="BO249" s="74"/>
      <c r="BP249" s="74"/>
      <c r="BQ249" s="74"/>
      <c r="BR249" s="74"/>
      <c r="BS249" s="74"/>
      <c r="BT249" s="74"/>
      <c r="BU249" s="74"/>
      <c r="BV249" s="74"/>
      <c r="BW249" s="74"/>
      <c r="BX249" s="74"/>
      <c r="BY249" s="74"/>
      <c r="BZ249" s="74"/>
      <c r="CA249" s="74"/>
      <c r="CB249" s="74"/>
      <c r="CC249" s="74"/>
      <c r="CD249" s="74"/>
      <c r="CE249" s="74"/>
      <c r="CF249" s="74"/>
      <c r="CG249" s="74"/>
      <c r="CH249" s="74"/>
      <c r="CI249" s="74"/>
      <c r="CJ249" s="74"/>
      <c r="CK249" s="74"/>
      <c r="CL249" s="74"/>
      <c r="CM249" s="74"/>
      <c r="CN249" s="74"/>
      <c r="CO249" s="74"/>
      <c r="CP249" s="74"/>
      <c r="CQ249" s="74"/>
      <c r="CR249" s="74"/>
      <c r="CS249" s="74"/>
      <c r="CT249" s="74"/>
      <c r="CU249" s="74"/>
      <c r="CV249" s="74"/>
      <c r="CW249" s="74"/>
      <c r="CX249" s="74"/>
      <c r="CY249" s="74"/>
      <c r="CZ249" s="74"/>
      <c r="DA249" s="74"/>
      <c r="DB249" s="74"/>
      <c r="DC249" s="74"/>
      <c r="DD249" s="74"/>
      <c r="DE249" s="74"/>
      <c r="DF249" s="74"/>
      <c r="DG249" s="74"/>
      <c r="DH249" s="74"/>
      <c r="DI249" s="74"/>
      <c r="DJ249" s="74"/>
      <c r="DK249" s="74"/>
      <c r="DL249" s="74"/>
      <c r="DM249" s="74"/>
      <c r="DN249" s="74"/>
      <c r="DO249" s="74"/>
      <c r="DP249" s="74"/>
      <c r="DQ249" s="74"/>
      <c r="DR249" s="74"/>
      <c r="DS249" s="74"/>
      <c r="DT249" s="74"/>
      <c r="DU249" s="74"/>
      <c r="DV249" s="74"/>
      <c r="DW249" s="74"/>
      <c r="DX249" s="74"/>
      <c r="DY249" s="74"/>
      <c r="DZ249" s="74"/>
      <c r="EA249" s="74"/>
      <c r="EB249" s="74"/>
      <c r="EC249" s="74"/>
      <c r="ED249" s="74"/>
      <c r="EE249" s="74"/>
      <c r="EF249" s="74"/>
      <c r="EG249" s="74"/>
      <c r="EH249" s="74"/>
      <c r="EI249" s="74"/>
      <c r="EJ249" s="74"/>
      <c r="EK249" s="74"/>
      <c r="EL249" s="74"/>
      <c r="EM249" s="74"/>
      <c r="EN249" s="74"/>
      <c r="EO249" s="74"/>
      <c r="EP249" s="74"/>
      <c r="EQ249" s="74"/>
      <c r="ER249" s="74"/>
      <c r="ES249" s="74"/>
      <c r="ET249" s="74"/>
      <c r="EU249" s="74"/>
      <c r="EV249" s="74"/>
      <c r="EW249" s="74"/>
      <c r="EX249" s="74"/>
      <c r="EY249" s="74"/>
      <c r="EZ249" s="74"/>
      <c r="FA249" s="74"/>
      <c r="FB249" s="74"/>
      <c r="FC249" s="74"/>
      <c r="FD249" s="74"/>
      <c r="FE249" s="74"/>
      <c r="FF249" s="74"/>
      <c r="FG249" s="74"/>
      <c r="FH249" s="74"/>
      <c r="FI249" s="74"/>
      <c r="FJ249" s="74"/>
      <c r="FK249" s="74"/>
      <c r="FL249" s="74"/>
      <c r="FM249" s="74"/>
      <c r="FN249" s="74"/>
      <c r="FO249" s="74"/>
      <c r="FP249" s="74"/>
      <c r="FQ249" s="74"/>
      <c r="FR249" s="74"/>
      <c r="FS249" s="74"/>
      <c r="FT249" s="74"/>
      <c r="FU249" s="74"/>
      <c r="FV249" s="74"/>
      <c r="FW249" s="74"/>
      <c r="FX249" s="74"/>
      <c r="FY249" s="74"/>
      <c r="FZ249" s="74"/>
      <c r="GA249" s="74"/>
      <c r="GB249" s="74"/>
      <c r="GC249" s="74"/>
      <c r="GD249" s="74"/>
      <c r="GE249" s="74"/>
      <c r="GF249" s="74"/>
      <c r="GG249" s="74"/>
      <c r="GH249" s="74"/>
      <c r="GI249" s="74"/>
      <c r="GJ249" s="74"/>
      <c r="GK249" s="74"/>
      <c r="GL249" s="74"/>
      <c r="GM249" s="74"/>
      <c r="GN249" s="74"/>
      <c r="GO249" s="74"/>
      <c r="GP249" s="74"/>
      <c r="GQ249" s="74"/>
      <c r="GR249" s="74"/>
      <c r="GS249" s="74"/>
      <c r="GT249" s="74"/>
      <c r="GU249" s="74"/>
      <c r="GV249" s="74"/>
      <c r="GW249" s="74"/>
      <c r="GX249" s="74"/>
      <c r="GY249" s="74"/>
      <c r="GZ249" s="74"/>
      <c r="HA249" s="74"/>
      <c r="HB249" s="74"/>
      <c r="HC249" s="74"/>
    </row>
    <row r="250" spans="1:211" customFormat="1" ht="19.95" customHeight="1" x14ac:dyDescent="0.3">
      <c r="A250" s="36"/>
      <c r="B250" s="73"/>
      <c r="C250" s="219"/>
      <c r="D250" s="74"/>
      <c r="E250" s="822" t="s">
        <v>1928</v>
      </c>
      <c r="F250" s="822"/>
      <c r="G250" s="822"/>
      <c r="H250" s="822"/>
      <c r="I250" s="822"/>
      <c r="J250" s="822"/>
      <c r="K250" s="822"/>
      <c r="L250" s="822"/>
      <c r="M250" s="822"/>
      <c r="N250" s="74"/>
      <c r="O250" s="74"/>
      <c r="P250" s="74"/>
      <c r="Q250" s="74"/>
      <c r="R250" s="75"/>
      <c r="S250" s="36"/>
      <c r="T250" s="74"/>
      <c r="U250" s="74"/>
      <c r="V250" s="74"/>
      <c r="W250" s="74"/>
      <c r="X250" s="74"/>
      <c r="Y250" s="74"/>
      <c r="Z250" s="74"/>
      <c r="AA250" s="74"/>
      <c r="AB250" s="74"/>
      <c r="AC250" s="74"/>
      <c r="AD250" s="74"/>
      <c r="AE250" s="74"/>
      <c r="AF250" s="74"/>
      <c r="AG250" s="74"/>
      <c r="AH250" s="74"/>
      <c r="AI250" s="74"/>
      <c r="AJ250" s="74"/>
      <c r="AK250" s="74"/>
      <c r="AL250" s="74"/>
      <c r="AM250" s="74"/>
      <c r="AN250" s="74"/>
      <c r="AO250" s="74"/>
      <c r="AP250" s="74"/>
      <c r="AQ250" s="74"/>
      <c r="AR250" s="74"/>
      <c r="AS250" s="74"/>
      <c r="AT250" s="74"/>
      <c r="AU250" s="74"/>
      <c r="AV250" s="74"/>
      <c r="AW250" s="74"/>
      <c r="AX250" s="74"/>
      <c r="AY250" s="74"/>
      <c r="AZ250" s="74"/>
      <c r="BA250" s="74"/>
      <c r="BB250" s="74"/>
      <c r="BC250" s="74"/>
      <c r="BD250" s="74"/>
      <c r="BE250" s="74"/>
      <c r="BF250" s="74"/>
      <c r="BG250" s="74"/>
      <c r="BH250" s="74"/>
      <c r="BI250" s="74"/>
      <c r="BJ250" s="74"/>
      <c r="BK250" s="74"/>
      <c r="BL250" s="74"/>
      <c r="BM250" s="74"/>
      <c r="BN250" s="74"/>
      <c r="BO250" s="74"/>
      <c r="BP250" s="74"/>
      <c r="BQ250" s="74"/>
      <c r="BR250" s="74"/>
      <c r="BS250" s="74"/>
      <c r="BT250" s="74"/>
      <c r="BU250" s="74"/>
      <c r="BV250" s="74"/>
      <c r="BW250" s="74"/>
      <c r="BX250" s="74"/>
      <c r="BY250" s="74"/>
      <c r="BZ250" s="74"/>
      <c r="CA250" s="74"/>
      <c r="CB250" s="74"/>
      <c r="CC250" s="74"/>
      <c r="CD250" s="74"/>
      <c r="CE250" s="74"/>
      <c r="CF250" s="74"/>
      <c r="CG250" s="74"/>
      <c r="CH250" s="74"/>
      <c r="CI250" s="74"/>
      <c r="CJ250" s="74"/>
      <c r="CK250" s="74"/>
      <c r="CL250" s="74"/>
      <c r="CM250" s="74"/>
      <c r="CN250" s="74"/>
      <c r="CO250" s="74"/>
      <c r="CP250" s="74"/>
      <c r="CQ250" s="74"/>
      <c r="CR250" s="74"/>
      <c r="CS250" s="74"/>
      <c r="CT250" s="74"/>
      <c r="CU250" s="74"/>
      <c r="CV250" s="74"/>
      <c r="CW250" s="74"/>
      <c r="CX250" s="74"/>
      <c r="CY250" s="74"/>
      <c r="CZ250" s="74"/>
      <c r="DA250" s="74"/>
      <c r="DB250" s="74"/>
      <c r="DC250" s="74"/>
      <c r="DD250" s="74"/>
      <c r="DE250" s="74"/>
      <c r="DF250" s="74"/>
      <c r="DG250" s="74"/>
      <c r="DH250" s="74"/>
      <c r="DI250" s="74"/>
      <c r="DJ250" s="74"/>
      <c r="DK250" s="74"/>
      <c r="DL250" s="74"/>
      <c r="DM250" s="74"/>
      <c r="DN250" s="74"/>
      <c r="DO250" s="74"/>
      <c r="DP250" s="74"/>
      <c r="DQ250" s="74"/>
      <c r="DR250" s="74"/>
      <c r="DS250" s="74"/>
      <c r="DT250" s="74"/>
      <c r="DU250" s="74"/>
      <c r="DV250" s="74"/>
      <c r="DW250" s="74"/>
      <c r="DX250" s="74"/>
      <c r="DY250" s="74"/>
      <c r="DZ250" s="74"/>
      <c r="EA250" s="74"/>
      <c r="EB250" s="74"/>
      <c r="EC250" s="74"/>
      <c r="ED250" s="74"/>
      <c r="EE250" s="74"/>
      <c r="EF250" s="74"/>
      <c r="EG250" s="74"/>
      <c r="EH250" s="74"/>
      <c r="EI250" s="74"/>
      <c r="EJ250" s="74"/>
      <c r="EK250" s="74"/>
      <c r="EL250" s="74"/>
      <c r="EM250" s="74"/>
      <c r="EN250" s="74"/>
      <c r="EO250" s="74"/>
      <c r="EP250" s="74"/>
      <c r="EQ250" s="74"/>
      <c r="ER250" s="74"/>
      <c r="ES250" s="74"/>
      <c r="ET250" s="74"/>
      <c r="EU250" s="74"/>
      <c r="EV250" s="74"/>
      <c r="EW250" s="74"/>
      <c r="EX250" s="74"/>
      <c r="EY250" s="74"/>
      <c r="EZ250" s="74"/>
      <c r="FA250" s="74"/>
      <c r="FB250" s="74"/>
      <c r="FC250" s="74"/>
      <c r="FD250" s="74"/>
      <c r="FE250" s="74"/>
      <c r="FF250" s="74"/>
      <c r="FG250" s="74"/>
      <c r="FH250" s="74"/>
      <c r="FI250" s="74"/>
      <c r="FJ250" s="74"/>
      <c r="FK250" s="74"/>
      <c r="FL250" s="74"/>
      <c r="FM250" s="74"/>
      <c r="FN250" s="74"/>
      <c r="FO250" s="74"/>
      <c r="FP250" s="74"/>
      <c r="FQ250" s="74"/>
      <c r="FR250" s="74"/>
      <c r="FS250" s="74"/>
      <c r="FT250" s="74"/>
      <c r="FU250" s="74"/>
      <c r="FV250" s="74"/>
      <c r="FW250" s="74"/>
      <c r="FX250" s="74"/>
      <c r="FY250" s="74"/>
      <c r="FZ250" s="74"/>
      <c r="GA250" s="74"/>
      <c r="GB250" s="74"/>
      <c r="GC250" s="74"/>
      <c r="GD250" s="74"/>
      <c r="GE250" s="74"/>
      <c r="GF250" s="74"/>
      <c r="GG250" s="74"/>
      <c r="GH250" s="74"/>
      <c r="GI250" s="74"/>
      <c r="GJ250" s="74"/>
      <c r="GK250" s="74"/>
      <c r="GL250" s="74"/>
      <c r="GM250" s="74"/>
      <c r="GN250" s="74"/>
      <c r="GO250" s="74"/>
      <c r="GP250" s="74"/>
      <c r="GQ250" s="74"/>
      <c r="GR250" s="74"/>
      <c r="GS250" s="74"/>
      <c r="GT250" s="74"/>
      <c r="GU250" s="74"/>
      <c r="GV250" s="74"/>
      <c r="GW250" s="74"/>
      <c r="GX250" s="74"/>
      <c r="GY250" s="74"/>
      <c r="GZ250" s="74"/>
      <c r="HA250" s="74"/>
      <c r="HB250" s="74"/>
      <c r="HC250" s="74"/>
    </row>
    <row r="251" spans="1:211" customFormat="1" ht="19.95" customHeight="1" x14ac:dyDescent="0.3">
      <c r="A251" s="36"/>
      <c r="B251" s="73"/>
      <c r="C251" s="219"/>
      <c r="D251" s="74"/>
      <c r="E251" s="822" t="s">
        <v>1929</v>
      </c>
      <c r="F251" s="822"/>
      <c r="G251" s="822"/>
      <c r="H251" s="822"/>
      <c r="I251" s="822"/>
      <c r="J251" s="822"/>
      <c r="K251" s="822"/>
      <c r="L251" s="822"/>
      <c r="M251" s="259"/>
      <c r="N251" s="259"/>
      <c r="O251" s="259"/>
      <c r="P251" s="259"/>
      <c r="Q251" s="259"/>
      <c r="R251" s="75"/>
      <c r="S251" s="36"/>
      <c r="T251" s="74"/>
      <c r="U251" s="74"/>
      <c r="V251" s="74"/>
      <c r="W251" s="74"/>
      <c r="X251" s="74"/>
      <c r="Y251" s="74"/>
      <c r="Z251" s="74"/>
      <c r="AA251" s="74"/>
      <c r="AB251" s="74"/>
      <c r="AC251" s="74"/>
      <c r="AD251" s="74"/>
      <c r="AE251" s="74"/>
      <c r="AF251" s="74"/>
      <c r="AG251" s="74"/>
      <c r="AH251" s="74"/>
      <c r="AI251" s="74"/>
      <c r="AJ251" s="74"/>
      <c r="AK251" s="74"/>
      <c r="AL251" s="74"/>
      <c r="AM251" s="74"/>
      <c r="AN251" s="74"/>
      <c r="AO251" s="74"/>
      <c r="AP251" s="74"/>
      <c r="AQ251" s="74"/>
      <c r="AR251" s="74"/>
      <c r="AS251" s="74"/>
      <c r="AT251" s="74"/>
      <c r="AU251" s="74"/>
      <c r="AV251" s="74"/>
      <c r="AW251" s="74"/>
      <c r="AX251" s="74"/>
      <c r="AY251" s="74"/>
      <c r="AZ251" s="74"/>
      <c r="BA251" s="74"/>
      <c r="BB251" s="74"/>
      <c r="BC251" s="74"/>
      <c r="BD251" s="74"/>
      <c r="BE251" s="74"/>
      <c r="BF251" s="74"/>
      <c r="BG251" s="74"/>
      <c r="BH251" s="74"/>
      <c r="BI251" s="74"/>
      <c r="BJ251" s="74"/>
      <c r="BK251" s="74"/>
      <c r="BL251" s="74"/>
      <c r="BM251" s="74"/>
      <c r="BN251" s="74"/>
      <c r="BO251" s="74"/>
      <c r="BP251" s="74"/>
      <c r="BQ251" s="74"/>
      <c r="BR251" s="74"/>
      <c r="BS251" s="74"/>
      <c r="BT251" s="74"/>
      <c r="BU251" s="74"/>
      <c r="BV251" s="74"/>
      <c r="BW251" s="74"/>
      <c r="BX251" s="74"/>
      <c r="BY251" s="74"/>
      <c r="BZ251" s="74"/>
      <c r="CA251" s="74"/>
      <c r="CB251" s="74"/>
      <c r="CC251" s="74"/>
      <c r="CD251" s="74"/>
      <c r="CE251" s="74"/>
      <c r="CF251" s="74"/>
      <c r="CG251" s="74"/>
      <c r="CH251" s="74"/>
      <c r="CI251" s="74"/>
      <c r="CJ251" s="74"/>
      <c r="CK251" s="74"/>
      <c r="CL251" s="74"/>
      <c r="CM251" s="74"/>
      <c r="CN251" s="74"/>
      <c r="CO251" s="74"/>
      <c r="CP251" s="74"/>
      <c r="CQ251" s="74"/>
      <c r="CR251" s="74"/>
      <c r="CS251" s="74"/>
      <c r="CT251" s="74"/>
      <c r="CU251" s="74"/>
      <c r="CV251" s="74"/>
      <c r="CW251" s="74"/>
      <c r="CX251" s="74"/>
      <c r="CY251" s="74"/>
      <c r="CZ251" s="74"/>
      <c r="DA251" s="74"/>
      <c r="DB251" s="74"/>
      <c r="DC251" s="74"/>
      <c r="DD251" s="74"/>
      <c r="DE251" s="74"/>
      <c r="DF251" s="74"/>
      <c r="DG251" s="74"/>
      <c r="DH251" s="74"/>
      <c r="DI251" s="74"/>
      <c r="DJ251" s="74"/>
      <c r="DK251" s="74"/>
      <c r="DL251" s="74"/>
      <c r="DM251" s="74"/>
      <c r="DN251" s="74"/>
      <c r="DO251" s="74"/>
      <c r="DP251" s="74"/>
      <c r="DQ251" s="74"/>
      <c r="DR251" s="74"/>
      <c r="DS251" s="74"/>
      <c r="DT251" s="74"/>
      <c r="DU251" s="74"/>
      <c r="DV251" s="74"/>
      <c r="DW251" s="74"/>
      <c r="DX251" s="74"/>
      <c r="DY251" s="74"/>
      <c r="DZ251" s="74"/>
      <c r="EA251" s="74"/>
      <c r="EB251" s="74"/>
      <c r="EC251" s="74"/>
      <c r="ED251" s="74"/>
      <c r="EE251" s="74"/>
      <c r="EF251" s="74"/>
      <c r="EG251" s="74"/>
      <c r="EH251" s="74"/>
      <c r="EI251" s="74"/>
      <c r="EJ251" s="74"/>
      <c r="EK251" s="74"/>
      <c r="EL251" s="74"/>
      <c r="EM251" s="74"/>
      <c r="EN251" s="74"/>
      <c r="EO251" s="74"/>
      <c r="EP251" s="74"/>
      <c r="EQ251" s="74"/>
      <c r="ER251" s="74"/>
      <c r="ES251" s="74"/>
      <c r="ET251" s="74"/>
      <c r="EU251" s="74"/>
      <c r="EV251" s="74"/>
      <c r="EW251" s="74"/>
      <c r="EX251" s="74"/>
      <c r="EY251" s="74"/>
      <c r="EZ251" s="74"/>
      <c r="FA251" s="74"/>
      <c r="FB251" s="74"/>
      <c r="FC251" s="74"/>
      <c r="FD251" s="74"/>
      <c r="FE251" s="74"/>
      <c r="FF251" s="74"/>
      <c r="FG251" s="74"/>
      <c r="FH251" s="74"/>
      <c r="FI251" s="74"/>
      <c r="FJ251" s="74"/>
      <c r="FK251" s="74"/>
      <c r="FL251" s="74"/>
      <c r="FM251" s="74"/>
      <c r="FN251" s="74"/>
      <c r="FO251" s="74"/>
      <c r="FP251" s="74"/>
      <c r="FQ251" s="74"/>
      <c r="FR251" s="74"/>
      <c r="FS251" s="74"/>
      <c r="FT251" s="74"/>
      <c r="FU251" s="74"/>
      <c r="FV251" s="74"/>
      <c r="FW251" s="74"/>
      <c r="FX251" s="74"/>
      <c r="FY251" s="74"/>
      <c r="FZ251" s="74"/>
      <c r="GA251" s="74"/>
      <c r="GB251" s="74"/>
      <c r="GC251" s="74"/>
      <c r="GD251" s="74"/>
      <c r="GE251" s="74"/>
      <c r="GF251" s="74"/>
      <c r="GG251" s="74"/>
      <c r="GH251" s="74"/>
      <c r="GI251" s="74"/>
      <c r="GJ251" s="74"/>
      <c r="GK251" s="74"/>
      <c r="GL251" s="74"/>
      <c r="GM251" s="74"/>
      <c r="GN251" s="74"/>
      <c r="GO251" s="74"/>
      <c r="GP251" s="74"/>
      <c r="GQ251" s="74"/>
      <c r="GR251" s="74"/>
      <c r="GS251" s="74"/>
      <c r="GT251" s="74"/>
      <c r="GU251" s="74"/>
      <c r="GV251" s="74"/>
      <c r="GW251" s="74"/>
      <c r="GX251" s="74"/>
      <c r="GY251" s="74"/>
      <c r="GZ251" s="74"/>
      <c r="HA251" s="74"/>
      <c r="HB251" s="74"/>
      <c r="HC251" s="74"/>
    </row>
    <row r="252" spans="1:211" customFormat="1" ht="10.199999999999999" customHeight="1" x14ac:dyDescent="0.3">
      <c r="A252" s="36"/>
      <c r="B252" s="73"/>
      <c r="C252" s="218"/>
      <c r="D252" s="74"/>
      <c r="E252" s="202"/>
      <c r="F252" s="202"/>
      <c r="G252" s="74"/>
      <c r="H252" s="74"/>
      <c r="I252" s="74"/>
      <c r="J252" s="74"/>
      <c r="K252" s="74"/>
      <c r="L252" s="74"/>
      <c r="M252" s="74"/>
      <c r="N252" s="74"/>
      <c r="O252" s="74"/>
      <c r="P252" s="74"/>
      <c r="Q252" s="74"/>
      <c r="R252" s="75"/>
      <c r="S252" s="36"/>
      <c r="T252" s="74"/>
      <c r="U252" s="74"/>
      <c r="V252" s="74"/>
      <c r="W252" s="74"/>
      <c r="X252" s="74"/>
      <c r="Y252" s="74"/>
      <c r="Z252" s="74"/>
      <c r="AA252" s="74"/>
      <c r="AB252" s="74"/>
      <c r="AC252" s="74"/>
      <c r="AD252" s="74"/>
      <c r="AE252" s="74"/>
      <c r="AF252" s="74"/>
      <c r="AG252" s="74"/>
      <c r="AH252" s="74"/>
      <c r="AI252" s="74"/>
      <c r="AJ252" s="74"/>
      <c r="AK252" s="74"/>
      <c r="AL252" s="74"/>
      <c r="AM252" s="74"/>
      <c r="AN252" s="74"/>
      <c r="AO252" s="74"/>
      <c r="AP252" s="74"/>
      <c r="AQ252" s="74"/>
      <c r="AR252" s="74"/>
      <c r="AS252" s="74"/>
      <c r="AT252" s="74"/>
      <c r="AU252" s="74"/>
      <c r="AV252" s="74"/>
      <c r="AW252" s="74"/>
      <c r="AX252" s="74"/>
      <c r="AY252" s="74"/>
      <c r="AZ252" s="74"/>
      <c r="BA252" s="74"/>
      <c r="BB252" s="74"/>
      <c r="BC252" s="74"/>
      <c r="BD252" s="74"/>
      <c r="BE252" s="74"/>
      <c r="BF252" s="74"/>
      <c r="BG252" s="74"/>
      <c r="BH252" s="74"/>
      <c r="BI252" s="74"/>
      <c r="BJ252" s="74"/>
      <c r="BK252" s="74"/>
      <c r="BL252" s="74"/>
      <c r="BM252" s="74"/>
      <c r="BN252" s="74"/>
      <c r="BO252" s="74"/>
      <c r="BP252" s="74"/>
      <c r="BQ252" s="74"/>
      <c r="BR252" s="74"/>
      <c r="BS252" s="74"/>
      <c r="BT252" s="74"/>
      <c r="BU252" s="74"/>
      <c r="BV252" s="74"/>
      <c r="BW252" s="74"/>
      <c r="BX252" s="74"/>
      <c r="BY252" s="74"/>
      <c r="BZ252" s="74"/>
      <c r="CA252" s="74"/>
      <c r="CB252" s="74"/>
      <c r="CC252" s="74"/>
      <c r="CD252" s="74"/>
      <c r="CE252" s="74"/>
      <c r="CF252" s="74"/>
      <c r="CG252" s="74"/>
      <c r="CH252" s="74"/>
      <c r="CI252" s="74"/>
      <c r="CJ252" s="74"/>
      <c r="CK252" s="74"/>
      <c r="CL252" s="74"/>
      <c r="CM252" s="74"/>
      <c r="CN252" s="74"/>
      <c r="CO252" s="74"/>
      <c r="CP252" s="74"/>
      <c r="CQ252" s="74"/>
      <c r="CR252" s="74"/>
      <c r="CS252" s="74"/>
      <c r="CT252" s="74"/>
      <c r="CU252" s="74"/>
      <c r="CV252" s="74"/>
      <c r="CW252" s="74"/>
      <c r="CX252" s="74"/>
      <c r="CY252" s="74"/>
      <c r="CZ252" s="74"/>
      <c r="DA252" s="74"/>
      <c r="DB252" s="74"/>
      <c r="DC252" s="74"/>
      <c r="DD252" s="74"/>
      <c r="DE252" s="74"/>
      <c r="DF252" s="74"/>
      <c r="DG252" s="74"/>
      <c r="DH252" s="74"/>
      <c r="DI252" s="74"/>
      <c r="DJ252" s="74"/>
      <c r="DK252" s="74"/>
      <c r="DL252" s="74"/>
      <c r="DM252" s="74"/>
      <c r="DN252" s="74"/>
      <c r="DO252" s="74"/>
      <c r="DP252" s="74"/>
      <c r="DQ252" s="74"/>
      <c r="DR252" s="74"/>
      <c r="DS252" s="74"/>
      <c r="DT252" s="74"/>
      <c r="DU252" s="74"/>
      <c r="DV252" s="74"/>
      <c r="DW252" s="74"/>
      <c r="DX252" s="74"/>
      <c r="DY252" s="74"/>
      <c r="DZ252" s="74"/>
      <c r="EA252" s="74"/>
      <c r="EB252" s="74"/>
      <c r="EC252" s="74"/>
      <c r="ED252" s="74"/>
      <c r="EE252" s="74"/>
      <c r="EF252" s="74"/>
      <c r="EG252" s="74"/>
      <c r="EH252" s="74"/>
      <c r="EI252" s="74"/>
      <c r="EJ252" s="74"/>
      <c r="EK252" s="74"/>
      <c r="EL252" s="74"/>
      <c r="EM252" s="74"/>
      <c r="EN252" s="74"/>
      <c r="EO252" s="74"/>
      <c r="EP252" s="74"/>
      <c r="EQ252" s="74"/>
      <c r="ER252" s="74"/>
      <c r="ES252" s="74"/>
      <c r="ET252" s="74"/>
      <c r="EU252" s="74"/>
      <c r="EV252" s="74"/>
      <c r="EW252" s="74"/>
      <c r="EX252" s="74"/>
      <c r="EY252" s="74"/>
      <c r="EZ252" s="74"/>
      <c r="FA252" s="74"/>
      <c r="FB252" s="74"/>
      <c r="FC252" s="74"/>
      <c r="FD252" s="74"/>
      <c r="FE252" s="74"/>
      <c r="FF252" s="74"/>
      <c r="FG252" s="74"/>
      <c r="FH252" s="74"/>
      <c r="FI252" s="74"/>
      <c r="FJ252" s="74"/>
      <c r="FK252" s="74"/>
      <c r="FL252" s="74"/>
      <c r="FM252" s="74"/>
      <c r="FN252" s="74"/>
      <c r="FO252" s="74"/>
      <c r="FP252" s="74"/>
      <c r="FQ252" s="74"/>
      <c r="FR252" s="74"/>
      <c r="FS252" s="74"/>
      <c r="FT252" s="74"/>
      <c r="FU252" s="74"/>
      <c r="FV252" s="74"/>
      <c r="FW252" s="74"/>
      <c r="FX252" s="74"/>
      <c r="FY252" s="74"/>
      <c r="FZ252" s="74"/>
      <c r="GA252" s="74"/>
      <c r="GB252" s="74"/>
      <c r="GC252" s="74"/>
      <c r="GD252" s="74"/>
      <c r="GE252" s="74"/>
      <c r="GF252" s="74"/>
      <c r="GG252" s="74"/>
      <c r="GH252" s="74"/>
      <c r="GI252" s="74"/>
      <c r="GJ252" s="74"/>
      <c r="GK252" s="74"/>
      <c r="GL252" s="74"/>
      <c r="GM252" s="74"/>
      <c r="GN252" s="74"/>
      <c r="GO252" s="74"/>
      <c r="GP252" s="74"/>
      <c r="GQ252" s="74"/>
      <c r="GR252" s="74"/>
      <c r="GS252" s="74"/>
      <c r="GT252" s="74"/>
      <c r="GU252" s="74"/>
      <c r="GV252" s="74"/>
      <c r="GW252" s="74"/>
      <c r="GX252" s="74"/>
      <c r="GY252" s="74"/>
      <c r="GZ252" s="74"/>
      <c r="HA252" s="74"/>
      <c r="HB252" s="74"/>
      <c r="HC252" s="74"/>
    </row>
    <row r="253" spans="1:211" customFormat="1" ht="19.95" customHeight="1" x14ac:dyDescent="0.3">
      <c r="A253" s="36"/>
      <c r="B253" s="261"/>
      <c r="C253" s="382">
        <v>2</v>
      </c>
      <c r="D253" s="837" t="s">
        <v>1930</v>
      </c>
      <c r="E253" s="837"/>
      <c r="F253" s="837"/>
      <c r="G253" s="252"/>
      <c r="H253" s="252"/>
      <c r="I253" s="252"/>
      <c r="J253" s="252"/>
      <c r="K253" s="252"/>
      <c r="L253" s="252"/>
      <c r="M253" s="252"/>
      <c r="N253" s="252"/>
      <c r="O253" s="252"/>
      <c r="P253" s="252"/>
      <c r="Q253" s="252"/>
      <c r="R253" s="253"/>
      <c r="S253" s="36"/>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c r="AZ253" s="74"/>
      <c r="BA253" s="74"/>
      <c r="BB253" s="74"/>
      <c r="BC253" s="74"/>
      <c r="BD253" s="74"/>
      <c r="BE253" s="74"/>
      <c r="BF253" s="74"/>
      <c r="BG253" s="74"/>
      <c r="BH253" s="74"/>
      <c r="BI253" s="74"/>
      <c r="BJ253" s="74"/>
      <c r="BK253" s="74"/>
      <c r="BL253" s="74"/>
      <c r="BM253" s="74"/>
      <c r="BN253" s="74"/>
      <c r="BO253" s="74"/>
      <c r="BP253" s="74"/>
      <c r="BQ253" s="74"/>
      <c r="BR253" s="74"/>
      <c r="BS253" s="74"/>
      <c r="BT253" s="74"/>
      <c r="BU253" s="74"/>
      <c r="BV253" s="74"/>
      <c r="BW253" s="74"/>
      <c r="BX253" s="74"/>
      <c r="BY253" s="74"/>
      <c r="BZ253" s="74"/>
      <c r="CA253" s="74"/>
      <c r="CB253" s="74"/>
      <c r="CC253" s="74"/>
      <c r="CD253" s="74"/>
      <c r="CE253" s="74"/>
      <c r="CF253" s="74"/>
      <c r="CG253" s="74"/>
      <c r="CH253" s="74"/>
      <c r="CI253" s="74"/>
      <c r="CJ253" s="74"/>
      <c r="CK253" s="74"/>
      <c r="CL253" s="74"/>
      <c r="CM253" s="74"/>
      <c r="CN253" s="74"/>
      <c r="CO253" s="74"/>
      <c r="CP253" s="74"/>
      <c r="CQ253" s="74"/>
      <c r="CR253" s="74"/>
      <c r="CS253" s="74"/>
      <c r="CT253" s="74"/>
      <c r="CU253" s="74"/>
      <c r="CV253" s="74"/>
      <c r="CW253" s="74"/>
      <c r="CX253" s="74"/>
      <c r="CY253" s="74"/>
      <c r="CZ253" s="74"/>
      <c r="DA253" s="74"/>
      <c r="DB253" s="74"/>
      <c r="DC253" s="74"/>
      <c r="DD253" s="74"/>
      <c r="DE253" s="74"/>
      <c r="DF253" s="74"/>
      <c r="DG253" s="74"/>
      <c r="DH253" s="74"/>
      <c r="DI253" s="74"/>
      <c r="DJ253" s="74"/>
      <c r="DK253" s="74"/>
      <c r="DL253" s="74"/>
      <c r="DM253" s="74"/>
      <c r="DN253" s="74"/>
      <c r="DO253" s="74"/>
      <c r="DP253" s="74"/>
      <c r="DQ253" s="74"/>
      <c r="DR253" s="74"/>
      <c r="DS253" s="74"/>
      <c r="DT253" s="74"/>
      <c r="DU253" s="74"/>
      <c r="DV253" s="74"/>
      <c r="DW253" s="74"/>
      <c r="DX253" s="74"/>
      <c r="DY253" s="74"/>
      <c r="DZ253" s="74"/>
      <c r="EA253" s="74"/>
      <c r="EB253" s="74"/>
      <c r="EC253" s="74"/>
      <c r="ED253" s="74"/>
      <c r="EE253" s="74"/>
      <c r="EF253" s="74"/>
      <c r="EG253" s="74"/>
      <c r="EH253" s="74"/>
      <c r="EI253" s="74"/>
      <c r="EJ253" s="74"/>
      <c r="EK253" s="74"/>
      <c r="EL253" s="74"/>
      <c r="EM253" s="74"/>
      <c r="EN253" s="74"/>
      <c r="EO253" s="74"/>
      <c r="EP253" s="74"/>
      <c r="EQ253" s="74"/>
      <c r="ER253" s="74"/>
      <c r="ES253" s="74"/>
      <c r="ET253" s="74"/>
      <c r="EU253" s="74"/>
      <c r="EV253" s="74"/>
      <c r="EW253" s="74"/>
      <c r="EX253" s="74"/>
      <c r="EY253" s="74"/>
      <c r="EZ253" s="74"/>
      <c r="FA253" s="74"/>
      <c r="FB253" s="74"/>
      <c r="FC253" s="74"/>
      <c r="FD253" s="74"/>
      <c r="FE253" s="74"/>
      <c r="FF253" s="74"/>
      <c r="FG253" s="74"/>
      <c r="FH253" s="74"/>
      <c r="FI253" s="74"/>
      <c r="FJ253" s="74"/>
      <c r="FK253" s="74"/>
      <c r="FL253" s="74"/>
      <c r="FM253" s="74"/>
      <c r="FN253" s="74"/>
      <c r="FO253" s="74"/>
      <c r="FP253" s="74"/>
      <c r="FQ253" s="74"/>
      <c r="FR253" s="74"/>
      <c r="FS253" s="74"/>
      <c r="FT253" s="74"/>
      <c r="FU253" s="74"/>
      <c r="FV253" s="74"/>
      <c r="FW253" s="74"/>
      <c r="FX253" s="74"/>
      <c r="FY253" s="74"/>
      <c r="FZ253" s="74"/>
      <c r="GA253" s="74"/>
      <c r="GB253" s="74"/>
      <c r="GC253" s="74"/>
      <c r="GD253" s="74"/>
      <c r="GE253" s="74"/>
      <c r="GF253" s="74"/>
      <c r="GG253" s="74"/>
      <c r="GH253" s="74"/>
      <c r="GI253" s="74"/>
      <c r="GJ253" s="74"/>
      <c r="GK253" s="74"/>
      <c r="GL253" s="74"/>
      <c r="GM253" s="74"/>
      <c r="GN253" s="74"/>
      <c r="GO253" s="74"/>
      <c r="GP253" s="74"/>
      <c r="GQ253" s="74"/>
      <c r="GR253" s="74"/>
      <c r="GS253" s="74"/>
      <c r="GT253" s="74"/>
      <c r="GU253" s="74"/>
      <c r="GV253" s="74"/>
      <c r="GW253" s="74"/>
      <c r="GX253" s="74"/>
      <c r="GY253" s="74"/>
      <c r="GZ253" s="74"/>
      <c r="HA253" s="74"/>
      <c r="HB253" s="74"/>
      <c r="HC253" s="74"/>
    </row>
    <row r="254" spans="1:211" customFormat="1" ht="10.199999999999999" customHeight="1" x14ac:dyDescent="0.3">
      <c r="A254" s="36"/>
      <c r="B254" s="73"/>
      <c r="C254" s="218"/>
      <c r="D254" s="74"/>
      <c r="E254" s="259"/>
      <c r="F254" s="259"/>
      <c r="G254" s="259"/>
      <c r="H254" s="259"/>
      <c r="I254" s="259"/>
      <c r="J254" s="259"/>
      <c r="K254" s="259"/>
      <c r="L254" s="259"/>
      <c r="M254" s="259"/>
      <c r="N254" s="259"/>
      <c r="O254" s="259"/>
      <c r="P254" s="259"/>
      <c r="Q254" s="259"/>
      <c r="R254" s="260"/>
      <c r="S254" s="36"/>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c r="AZ254" s="74"/>
      <c r="BA254" s="74"/>
      <c r="BB254" s="74"/>
      <c r="BC254" s="74"/>
      <c r="BD254" s="74"/>
      <c r="BE254" s="74"/>
      <c r="BF254" s="74"/>
      <c r="BG254" s="74"/>
      <c r="BH254" s="74"/>
      <c r="BI254" s="74"/>
      <c r="BJ254" s="74"/>
      <c r="BK254" s="74"/>
      <c r="BL254" s="74"/>
      <c r="BM254" s="74"/>
      <c r="BN254" s="74"/>
      <c r="BO254" s="74"/>
      <c r="BP254" s="74"/>
      <c r="BQ254" s="74"/>
      <c r="BR254" s="74"/>
      <c r="BS254" s="74"/>
      <c r="BT254" s="74"/>
      <c r="BU254" s="74"/>
      <c r="BV254" s="74"/>
      <c r="BW254" s="74"/>
      <c r="BX254" s="74"/>
      <c r="BY254" s="74"/>
      <c r="BZ254" s="74"/>
      <c r="CA254" s="74"/>
      <c r="CB254" s="74"/>
      <c r="CC254" s="74"/>
      <c r="CD254" s="74"/>
      <c r="CE254" s="74"/>
      <c r="CF254" s="74"/>
      <c r="CG254" s="74"/>
      <c r="CH254" s="74"/>
      <c r="CI254" s="74"/>
      <c r="CJ254" s="74"/>
      <c r="CK254" s="74"/>
      <c r="CL254" s="74"/>
      <c r="CM254" s="74"/>
      <c r="CN254" s="74"/>
      <c r="CO254" s="74"/>
      <c r="CP254" s="74"/>
      <c r="CQ254" s="74"/>
      <c r="CR254" s="74"/>
      <c r="CS254" s="74"/>
      <c r="CT254" s="74"/>
      <c r="CU254" s="74"/>
      <c r="CV254" s="74"/>
      <c r="CW254" s="74"/>
      <c r="CX254" s="74"/>
      <c r="CY254" s="74"/>
      <c r="CZ254" s="74"/>
      <c r="DA254" s="74"/>
      <c r="DB254" s="74"/>
      <c r="DC254" s="74"/>
      <c r="DD254" s="74"/>
      <c r="DE254" s="74"/>
      <c r="DF254" s="74"/>
      <c r="DG254" s="74"/>
      <c r="DH254" s="74"/>
      <c r="DI254" s="74"/>
      <c r="DJ254" s="74"/>
      <c r="DK254" s="74"/>
      <c r="DL254" s="74"/>
      <c r="DM254" s="74"/>
      <c r="DN254" s="74"/>
      <c r="DO254" s="74"/>
      <c r="DP254" s="74"/>
      <c r="DQ254" s="74"/>
      <c r="DR254" s="74"/>
      <c r="DS254" s="74"/>
      <c r="DT254" s="74"/>
      <c r="DU254" s="74"/>
      <c r="DV254" s="74"/>
      <c r="DW254" s="74"/>
      <c r="DX254" s="74"/>
      <c r="DY254" s="74"/>
      <c r="DZ254" s="74"/>
      <c r="EA254" s="74"/>
      <c r="EB254" s="74"/>
      <c r="EC254" s="74"/>
      <c r="ED254" s="74"/>
      <c r="EE254" s="74"/>
      <c r="EF254" s="74"/>
      <c r="EG254" s="74"/>
      <c r="EH254" s="74"/>
      <c r="EI254" s="74"/>
      <c r="EJ254" s="74"/>
      <c r="EK254" s="74"/>
      <c r="EL254" s="74"/>
      <c r="EM254" s="74"/>
      <c r="EN254" s="74"/>
      <c r="EO254" s="74"/>
      <c r="EP254" s="74"/>
      <c r="EQ254" s="74"/>
      <c r="ER254" s="74"/>
      <c r="ES254" s="74"/>
      <c r="ET254" s="74"/>
      <c r="EU254" s="74"/>
      <c r="EV254" s="74"/>
      <c r="EW254" s="74"/>
      <c r="EX254" s="74"/>
      <c r="EY254" s="74"/>
      <c r="EZ254" s="74"/>
      <c r="FA254" s="74"/>
      <c r="FB254" s="74"/>
      <c r="FC254" s="74"/>
      <c r="FD254" s="74"/>
      <c r="FE254" s="74"/>
      <c r="FF254" s="74"/>
      <c r="FG254" s="74"/>
      <c r="FH254" s="74"/>
      <c r="FI254" s="74"/>
      <c r="FJ254" s="74"/>
      <c r="FK254" s="74"/>
      <c r="FL254" s="74"/>
      <c r="FM254" s="74"/>
      <c r="FN254" s="74"/>
      <c r="FO254" s="74"/>
      <c r="FP254" s="74"/>
      <c r="FQ254" s="74"/>
      <c r="FR254" s="74"/>
      <c r="FS254" s="74"/>
      <c r="FT254" s="74"/>
      <c r="FU254" s="74"/>
      <c r="FV254" s="74"/>
      <c r="FW254" s="74"/>
      <c r="FX254" s="74"/>
      <c r="FY254" s="74"/>
      <c r="FZ254" s="74"/>
      <c r="GA254" s="74"/>
      <c r="GB254" s="74"/>
      <c r="GC254" s="74"/>
      <c r="GD254" s="74"/>
      <c r="GE254" s="74"/>
      <c r="GF254" s="74"/>
      <c r="GG254" s="74"/>
      <c r="GH254" s="74"/>
      <c r="GI254" s="74"/>
      <c r="GJ254" s="74"/>
      <c r="GK254" s="74"/>
      <c r="GL254" s="74"/>
      <c r="GM254" s="74"/>
      <c r="GN254" s="74"/>
      <c r="GO254" s="74"/>
      <c r="GP254" s="74"/>
      <c r="GQ254" s="74"/>
      <c r="GR254" s="74"/>
      <c r="GS254" s="74"/>
      <c r="GT254" s="74"/>
      <c r="GU254" s="74"/>
      <c r="GV254" s="74"/>
      <c r="GW254" s="74"/>
      <c r="GX254" s="74"/>
      <c r="GY254" s="74"/>
      <c r="GZ254" s="74"/>
      <c r="HA254" s="74"/>
      <c r="HB254" s="74"/>
      <c r="HC254" s="74"/>
    </row>
    <row r="255" spans="1:211" customFormat="1" ht="19.95" customHeight="1" x14ac:dyDescent="0.3">
      <c r="A255" s="36"/>
      <c r="B255" s="73"/>
      <c r="C255" s="218"/>
      <c r="D255" s="393"/>
      <c r="E255" s="832" t="s">
        <v>1931</v>
      </c>
      <c r="F255" s="832"/>
      <c r="G255" s="832"/>
      <c r="H255" s="832"/>
      <c r="I255" s="832"/>
      <c r="J255" s="832"/>
      <c r="K255" s="832"/>
      <c r="L255" s="832"/>
      <c r="M255" s="832"/>
      <c r="N255" s="832"/>
      <c r="O255" s="832"/>
      <c r="P255" s="832"/>
      <c r="Q255" s="832"/>
      <c r="R255" s="833"/>
      <c r="S255" s="36"/>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c r="BT255" s="74"/>
      <c r="BU255" s="74"/>
      <c r="BV255" s="74"/>
      <c r="BW255" s="74"/>
      <c r="BX255" s="74"/>
      <c r="BY255" s="74"/>
      <c r="BZ255" s="74"/>
      <c r="CA255" s="74"/>
      <c r="CB255" s="74"/>
      <c r="CC255" s="74"/>
      <c r="CD255" s="74"/>
      <c r="CE255" s="74"/>
      <c r="CF255" s="74"/>
      <c r="CG255" s="74"/>
      <c r="CH255" s="74"/>
      <c r="CI255" s="74"/>
      <c r="CJ255" s="74"/>
      <c r="CK255" s="74"/>
      <c r="CL255" s="74"/>
      <c r="CM255" s="74"/>
      <c r="CN255" s="74"/>
      <c r="CO255" s="74"/>
      <c r="CP255" s="74"/>
      <c r="CQ255" s="74"/>
      <c r="CR255" s="74"/>
      <c r="CS255" s="74"/>
      <c r="CT255" s="74"/>
      <c r="CU255" s="74"/>
      <c r="CV255" s="74"/>
      <c r="CW255" s="74"/>
      <c r="CX255" s="74"/>
      <c r="CY255" s="74"/>
      <c r="CZ255" s="74"/>
      <c r="DA255" s="74"/>
      <c r="DB255" s="74"/>
      <c r="DC255" s="74"/>
      <c r="DD255" s="74"/>
      <c r="DE255" s="74"/>
      <c r="DF255" s="74"/>
      <c r="DG255" s="74"/>
      <c r="DH255" s="74"/>
      <c r="DI255" s="74"/>
      <c r="DJ255" s="74"/>
      <c r="DK255" s="74"/>
      <c r="DL255" s="74"/>
      <c r="DM255" s="74"/>
      <c r="DN255" s="74"/>
      <c r="DO255" s="74"/>
      <c r="DP255" s="74"/>
      <c r="DQ255" s="74"/>
      <c r="DR255" s="74"/>
      <c r="DS255" s="74"/>
      <c r="DT255" s="74"/>
      <c r="DU255" s="74"/>
      <c r="DV255" s="74"/>
      <c r="DW255" s="74"/>
      <c r="DX255" s="74"/>
      <c r="DY255" s="74"/>
      <c r="DZ255" s="74"/>
      <c r="EA255" s="74"/>
      <c r="EB255" s="74"/>
      <c r="EC255" s="74"/>
      <c r="ED255" s="74"/>
      <c r="EE255" s="74"/>
      <c r="EF255" s="74"/>
      <c r="EG255" s="74"/>
      <c r="EH255" s="74"/>
      <c r="EI255" s="74"/>
      <c r="EJ255" s="74"/>
      <c r="EK255" s="74"/>
      <c r="EL255" s="74"/>
      <c r="EM255" s="74"/>
      <c r="EN255" s="74"/>
      <c r="EO255" s="74"/>
      <c r="EP255" s="74"/>
      <c r="EQ255" s="74"/>
      <c r="ER255" s="74"/>
      <c r="ES255" s="74"/>
      <c r="ET255" s="74"/>
      <c r="EU255" s="74"/>
      <c r="EV255" s="74"/>
      <c r="EW255" s="74"/>
      <c r="EX255" s="74"/>
      <c r="EY255" s="74"/>
      <c r="EZ255" s="74"/>
      <c r="FA255" s="74"/>
      <c r="FB255" s="74"/>
      <c r="FC255" s="74"/>
      <c r="FD255" s="74"/>
      <c r="FE255" s="74"/>
      <c r="FF255" s="74"/>
      <c r="FG255" s="74"/>
      <c r="FH255" s="74"/>
      <c r="FI255" s="74"/>
      <c r="FJ255" s="74"/>
      <c r="FK255" s="74"/>
      <c r="FL255" s="74"/>
      <c r="FM255" s="74"/>
      <c r="FN255" s="74"/>
      <c r="FO255" s="74"/>
      <c r="FP255" s="74"/>
      <c r="FQ255" s="74"/>
      <c r="FR255" s="74"/>
      <c r="FS255" s="74"/>
      <c r="FT255" s="74"/>
      <c r="FU255" s="74"/>
      <c r="FV255" s="74"/>
      <c r="FW255" s="74"/>
      <c r="FX255" s="74"/>
      <c r="FY255" s="74"/>
      <c r="FZ255" s="74"/>
      <c r="GA255" s="74"/>
      <c r="GB255" s="74"/>
      <c r="GC255" s="74"/>
      <c r="GD255" s="74"/>
      <c r="GE255" s="74"/>
      <c r="GF255" s="74"/>
      <c r="GG255" s="74"/>
      <c r="GH255" s="74"/>
      <c r="GI255" s="74"/>
      <c r="GJ255" s="74"/>
      <c r="GK255" s="74"/>
      <c r="GL255" s="74"/>
      <c r="GM255" s="74"/>
      <c r="GN255" s="74"/>
      <c r="GO255" s="74"/>
      <c r="GP255" s="74"/>
      <c r="GQ255" s="74"/>
      <c r="GR255" s="74"/>
      <c r="GS255" s="74"/>
      <c r="GT255" s="74"/>
      <c r="GU255" s="74"/>
      <c r="GV255" s="74"/>
      <c r="GW255" s="74"/>
      <c r="GX255" s="74"/>
      <c r="GY255" s="74"/>
      <c r="GZ255" s="74"/>
      <c r="HA255" s="74"/>
      <c r="HB255" s="74"/>
      <c r="HC255" s="74"/>
    </row>
    <row r="256" spans="1:211" customFormat="1" ht="19.95" customHeight="1" x14ac:dyDescent="0.3">
      <c r="A256" s="36"/>
      <c r="B256" s="73"/>
      <c r="C256" s="218"/>
      <c r="D256" s="389"/>
      <c r="E256" s="832"/>
      <c r="F256" s="832"/>
      <c r="G256" s="832"/>
      <c r="H256" s="832"/>
      <c r="I256" s="832"/>
      <c r="J256" s="832"/>
      <c r="K256" s="832"/>
      <c r="L256" s="832"/>
      <c r="M256" s="832"/>
      <c r="N256" s="832"/>
      <c r="O256" s="832"/>
      <c r="P256" s="832"/>
      <c r="Q256" s="832"/>
      <c r="R256" s="833"/>
      <c r="S256" s="36"/>
      <c r="T256" s="74"/>
      <c r="U256" s="74"/>
      <c r="V256" s="74"/>
      <c r="W256" s="74"/>
      <c r="X256" s="74"/>
      <c r="Y256" s="74"/>
      <c r="Z256" s="74"/>
      <c r="AA256" s="74"/>
      <c r="AB256" s="74"/>
      <c r="AC256" s="74"/>
      <c r="AD256" s="74"/>
      <c r="AE256" s="74"/>
      <c r="AF256" s="74"/>
      <c r="AG256" s="74"/>
      <c r="AH256" s="74"/>
      <c r="AI256" s="74"/>
      <c r="AJ256" s="74"/>
      <c r="AK256" s="74"/>
      <c r="AL256" s="74"/>
      <c r="AM256" s="74"/>
      <c r="AN256" s="74"/>
      <c r="AO256" s="74"/>
      <c r="AP256" s="74"/>
      <c r="AQ256" s="74"/>
      <c r="AR256" s="74"/>
      <c r="AS256" s="74"/>
      <c r="AT256" s="74"/>
      <c r="AU256" s="74"/>
      <c r="AV256" s="74"/>
      <c r="AW256" s="74"/>
      <c r="AX256" s="74"/>
      <c r="AY256" s="74"/>
      <c r="AZ256" s="74"/>
      <c r="BA256" s="74"/>
      <c r="BB256" s="74"/>
      <c r="BC256" s="74"/>
      <c r="BD256" s="74"/>
      <c r="BE256" s="74"/>
      <c r="BF256" s="74"/>
      <c r="BG256" s="74"/>
      <c r="BH256" s="74"/>
      <c r="BI256" s="74"/>
      <c r="BJ256" s="74"/>
      <c r="BK256" s="74"/>
      <c r="BL256" s="74"/>
      <c r="BM256" s="74"/>
      <c r="BN256" s="74"/>
      <c r="BO256" s="74"/>
      <c r="BP256" s="74"/>
      <c r="BQ256" s="74"/>
      <c r="BR256" s="74"/>
      <c r="BS256" s="74"/>
      <c r="BT256" s="74"/>
      <c r="BU256" s="74"/>
      <c r="BV256" s="74"/>
      <c r="BW256" s="74"/>
      <c r="BX256" s="74"/>
      <c r="BY256" s="74"/>
      <c r="BZ256" s="74"/>
      <c r="CA256" s="74"/>
      <c r="CB256" s="74"/>
      <c r="CC256" s="74"/>
      <c r="CD256" s="74"/>
      <c r="CE256" s="74"/>
      <c r="CF256" s="74"/>
      <c r="CG256" s="74"/>
      <c r="CH256" s="74"/>
      <c r="CI256" s="74"/>
      <c r="CJ256" s="74"/>
      <c r="CK256" s="74"/>
      <c r="CL256" s="74"/>
      <c r="CM256" s="74"/>
      <c r="CN256" s="74"/>
      <c r="CO256" s="74"/>
      <c r="CP256" s="74"/>
      <c r="CQ256" s="74"/>
      <c r="CR256" s="74"/>
      <c r="CS256" s="74"/>
      <c r="CT256" s="74"/>
      <c r="CU256" s="74"/>
      <c r="CV256" s="74"/>
      <c r="CW256" s="74"/>
      <c r="CX256" s="74"/>
      <c r="CY256" s="74"/>
      <c r="CZ256" s="74"/>
      <c r="DA256" s="74"/>
      <c r="DB256" s="74"/>
      <c r="DC256" s="74"/>
      <c r="DD256" s="74"/>
      <c r="DE256" s="74"/>
      <c r="DF256" s="74"/>
      <c r="DG256" s="74"/>
      <c r="DH256" s="74"/>
      <c r="DI256" s="74"/>
      <c r="DJ256" s="74"/>
      <c r="DK256" s="74"/>
      <c r="DL256" s="74"/>
      <c r="DM256" s="74"/>
      <c r="DN256" s="74"/>
      <c r="DO256" s="74"/>
      <c r="DP256" s="74"/>
      <c r="DQ256" s="74"/>
      <c r="DR256" s="74"/>
      <c r="DS256" s="74"/>
      <c r="DT256" s="74"/>
      <c r="DU256" s="74"/>
      <c r="DV256" s="74"/>
      <c r="DW256" s="74"/>
      <c r="DX256" s="74"/>
      <c r="DY256" s="74"/>
      <c r="DZ256" s="74"/>
      <c r="EA256" s="74"/>
      <c r="EB256" s="74"/>
      <c r="EC256" s="74"/>
      <c r="ED256" s="74"/>
      <c r="EE256" s="74"/>
      <c r="EF256" s="74"/>
      <c r="EG256" s="74"/>
      <c r="EH256" s="74"/>
      <c r="EI256" s="74"/>
      <c r="EJ256" s="74"/>
      <c r="EK256" s="74"/>
      <c r="EL256" s="74"/>
      <c r="EM256" s="74"/>
      <c r="EN256" s="74"/>
      <c r="EO256" s="74"/>
      <c r="EP256" s="74"/>
      <c r="EQ256" s="74"/>
      <c r="ER256" s="74"/>
      <c r="ES256" s="74"/>
      <c r="ET256" s="74"/>
      <c r="EU256" s="74"/>
      <c r="EV256" s="74"/>
      <c r="EW256" s="74"/>
      <c r="EX256" s="74"/>
      <c r="EY256" s="74"/>
      <c r="EZ256" s="74"/>
      <c r="FA256" s="74"/>
      <c r="FB256" s="74"/>
      <c r="FC256" s="74"/>
      <c r="FD256" s="74"/>
      <c r="FE256" s="74"/>
      <c r="FF256" s="74"/>
      <c r="FG256" s="74"/>
      <c r="FH256" s="74"/>
      <c r="FI256" s="74"/>
      <c r="FJ256" s="74"/>
      <c r="FK256" s="74"/>
      <c r="FL256" s="74"/>
      <c r="FM256" s="74"/>
      <c r="FN256" s="74"/>
      <c r="FO256" s="74"/>
      <c r="FP256" s="74"/>
      <c r="FQ256" s="74"/>
      <c r="FR256" s="74"/>
      <c r="FS256" s="74"/>
      <c r="FT256" s="74"/>
      <c r="FU256" s="74"/>
      <c r="FV256" s="74"/>
      <c r="FW256" s="74"/>
      <c r="FX256" s="74"/>
      <c r="FY256" s="74"/>
      <c r="FZ256" s="74"/>
      <c r="GA256" s="74"/>
      <c r="GB256" s="74"/>
      <c r="GC256" s="74"/>
      <c r="GD256" s="74"/>
      <c r="GE256" s="74"/>
      <c r="GF256" s="74"/>
      <c r="GG256" s="74"/>
      <c r="GH256" s="74"/>
      <c r="GI256" s="74"/>
      <c r="GJ256" s="74"/>
      <c r="GK256" s="74"/>
      <c r="GL256" s="74"/>
      <c r="GM256" s="74"/>
      <c r="GN256" s="74"/>
      <c r="GO256" s="74"/>
      <c r="GP256" s="74"/>
      <c r="GQ256" s="74"/>
      <c r="GR256" s="74"/>
      <c r="GS256" s="74"/>
      <c r="GT256" s="74"/>
      <c r="GU256" s="74"/>
      <c r="GV256" s="74"/>
      <c r="GW256" s="74"/>
      <c r="GX256" s="74"/>
      <c r="GY256" s="74"/>
      <c r="GZ256" s="74"/>
      <c r="HA256" s="74"/>
      <c r="HB256" s="74"/>
      <c r="HC256" s="74"/>
    </row>
    <row r="257" spans="1:211" customFormat="1" ht="19.95" customHeight="1" x14ac:dyDescent="0.3">
      <c r="A257" s="36"/>
      <c r="B257" s="73"/>
      <c r="C257" s="218"/>
      <c r="D257" s="389"/>
      <c r="E257" s="822" t="s">
        <v>1932</v>
      </c>
      <c r="F257" s="822"/>
      <c r="G257" s="822"/>
      <c r="H257" s="822"/>
      <c r="I257" s="822"/>
      <c r="J257" s="822"/>
      <c r="K257" s="822"/>
      <c r="L257" s="822"/>
      <c r="M257" s="822"/>
      <c r="N257" s="822"/>
      <c r="O257" s="74"/>
      <c r="P257" s="74"/>
      <c r="Q257" s="74"/>
      <c r="R257" s="75"/>
      <c r="S257" s="36"/>
      <c r="T257" s="74"/>
      <c r="U257" s="74"/>
      <c r="V257" s="74"/>
      <c r="W257" s="74"/>
      <c r="X257" s="74"/>
      <c r="Y257" s="74"/>
      <c r="Z257" s="74"/>
      <c r="AA257" s="74"/>
      <c r="AB257" s="74"/>
      <c r="AC257" s="74"/>
      <c r="AD257" s="74"/>
      <c r="AE257" s="74"/>
      <c r="AF257" s="74"/>
      <c r="AG257" s="74"/>
      <c r="AH257" s="74"/>
      <c r="AI257" s="74"/>
      <c r="AJ257" s="74"/>
      <c r="AK257" s="74"/>
      <c r="AL257" s="74"/>
      <c r="AM257" s="74"/>
      <c r="AN257" s="74"/>
      <c r="AO257" s="74"/>
      <c r="AP257" s="74"/>
      <c r="AQ257" s="74"/>
      <c r="AR257" s="74"/>
      <c r="AS257" s="74"/>
      <c r="AT257" s="74"/>
      <c r="AU257" s="74"/>
      <c r="AV257" s="74"/>
      <c r="AW257" s="74"/>
      <c r="AX257" s="74"/>
      <c r="AY257" s="74"/>
      <c r="AZ257" s="74"/>
      <c r="BA257" s="74"/>
      <c r="BB257" s="74"/>
      <c r="BC257" s="74"/>
      <c r="BD257" s="74"/>
      <c r="BE257" s="74"/>
      <c r="BF257" s="74"/>
      <c r="BG257" s="74"/>
      <c r="BH257" s="74"/>
      <c r="BI257" s="74"/>
      <c r="BJ257" s="74"/>
      <c r="BK257" s="74"/>
      <c r="BL257" s="74"/>
      <c r="BM257" s="74"/>
      <c r="BN257" s="74"/>
      <c r="BO257" s="74"/>
      <c r="BP257" s="74"/>
      <c r="BQ257" s="74"/>
      <c r="BR257" s="74"/>
      <c r="BS257" s="74"/>
      <c r="BT257" s="74"/>
      <c r="BU257" s="74"/>
      <c r="BV257" s="74"/>
      <c r="BW257" s="74"/>
      <c r="BX257" s="74"/>
      <c r="BY257" s="74"/>
      <c r="BZ257" s="74"/>
      <c r="CA257" s="74"/>
      <c r="CB257" s="74"/>
      <c r="CC257" s="74"/>
      <c r="CD257" s="74"/>
      <c r="CE257" s="74"/>
      <c r="CF257" s="74"/>
      <c r="CG257" s="74"/>
      <c r="CH257" s="74"/>
      <c r="CI257" s="74"/>
      <c r="CJ257" s="74"/>
      <c r="CK257" s="74"/>
      <c r="CL257" s="74"/>
      <c r="CM257" s="74"/>
      <c r="CN257" s="74"/>
      <c r="CO257" s="74"/>
      <c r="CP257" s="74"/>
      <c r="CQ257" s="74"/>
      <c r="CR257" s="74"/>
      <c r="CS257" s="74"/>
      <c r="CT257" s="74"/>
      <c r="CU257" s="74"/>
      <c r="CV257" s="74"/>
      <c r="CW257" s="74"/>
      <c r="CX257" s="74"/>
      <c r="CY257" s="74"/>
      <c r="CZ257" s="74"/>
      <c r="DA257" s="74"/>
      <c r="DB257" s="74"/>
      <c r="DC257" s="74"/>
      <c r="DD257" s="74"/>
      <c r="DE257" s="74"/>
      <c r="DF257" s="74"/>
      <c r="DG257" s="74"/>
      <c r="DH257" s="74"/>
      <c r="DI257" s="74"/>
      <c r="DJ257" s="74"/>
      <c r="DK257" s="74"/>
      <c r="DL257" s="74"/>
      <c r="DM257" s="74"/>
      <c r="DN257" s="74"/>
      <c r="DO257" s="74"/>
      <c r="DP257" s="74"/>
      <c r="DQ257" s="74"/>
      <c r="DR257" s="74"/>
      <c r="DS257" s="74"/>
      <c r="DT257" s="74"/>
      <c r="DU257" s="74"/>
      <c r="DV257" s="74"/>
      <c r="DW257" s="74"/>
      <c r="DX257" s="74"/>
      <c r="DY257" s="74"/>
      <c r="DZ257" s="74"/>
      <c r="EA257" s="74"/>
      <c r="EB257" s="74"/>
      <c r="EC257" s="74"/>
      <c r="ED257" s="74"/>
      <c r="EE257" s="74"/>
      <c r="EF257" s="74"/>
      <c r="EG257" s="74"/>
      <c r="EH257" s="74"/>
      <c r="EI257" s="74"/>
      <c r="EJ257" s="74"/>
      <c r="EK257" s="74"/>
      <c r="EL257" s="74"/>
      <c r="EM257" s="74"/>
      <c r="EN257" s="74"/>
      <c r="EO257" s="74"/>
      <c r="EP257" s="74"/>
      <c r="EQ257" s="74"/>
      <c r="ER257" s="74"/>
      <c r="ES257" s="74"/>
      <c r="ET257" s="74"/>
      <c r="EU257" s="74"/>
      <c r="EV257" s="74"/>
      <c r="EW257" s="74"/>
      <c r="EX257" s="74"/>
      <c r="EY257" s="74"/>
      <c r="EZ257" s="74"/>
      <c r="FA257" s="74"/>
      <c r="FB257" s="74"/>
      <c r="FC257" s="74"/>
      <c r="FD257" s="74"/>
      <c r="FE257" s="74"/>
      <c r="FF257" s="74"/>
      <c r="FG257" s="74"/>
      <c r="FH257" s="74"/>
      <c r="FI257" s="74"/>
      <c r="FJ257" s="74"/>
      <c r="FK257" s="74"/>
      <c r="FL257" s="74"/>
      <c r="FM257" s="74"/>
      <c r="FN257" s="74"/>
      <c r="FO257" s="74"/>
      <c r="FP257" s="74"/>
      <c r="FQ257" s="74"/>
      <c r="FR257" s="74"/>
      <c r="FS257" s="74"/>
      <c r="FT257" s="74"/>
      <c r="FU257" s="74"/>
      <c r="FV257" s="74"/>
      <c r="FW257" s="74"/>
      <c r="FX257" s="74"/>
      <c r="FY257" s="74"/>
      <c r="FZ257" s="74"/>
      <c r="GA257" s="74"/>
      <c r="GB257" s="74"/>
      <c r="GC257" s="74"/>
      <c r="GD257" s="74"/>
      <c r="GE257" s="74"/>
      <c r="GF257" s="74"/>
      <c r="GG257" s="74"/>
      <c r="GH257" s="74"/>
      <c r="GI257" s="74"/>
      <c r="GJ257" s="74"/>
      <c r="GK257" s="74"/>
      <c r="GL257" s="74"/>
      <c r="GM257" s="74"/>
      <c r="GN257" s="74"/>
      <c r="GO257" s="74"/>
      <c r="GP257" s="74"/>
      <c r="GQ257" s="74"/>
      <c r="GR257" s="74"/>
      <c r="GS257" s="74"/>
      <c r="GT257" s="74"/>
      <c r="GU257" s="74"/>
      <c r="GV257" s="74"/>
      <c r="GW257" s="74"/>
      <c r="GX257" s="74"/>
      <c r="GY257" s="74"/>
      <c r="GZ257" s="74"/>
      <c r="HA257" s="74"/>
      <c r="HB257" s="74"/>
      <c r="HC257" s="74"/>
    </row>
    <row r="258" spans="1:211" customFormat="1" ht="19.95" customHeight="1" x14ac:dyDescent="0.3">
      <c r="A258" s="36"/>
      <c r="B258" s="73"/>
      <c r="C258" s="218"/>
      <c r="D258" s="389"/>
      <c r="E258" s="822" t="s">
        <v>1933</v>
      </c>
      <c r="F258" s="822"/>
      <c r="G258" s="822"/>
      <c r="H258" s="822"/>
      <c r="I258" s="822"/>
      <c r="J258" s="822"/>
      <c r="K258" s="822"/>
      <c r="L258" s="822"/>
      <c r="M258" s="822"/>
      <c r="N258" s="822"/>
      <c r="O258" s="74"/>
      <c r="P258" s="74"/>
      <c r="Q258" s="74"/>
      <c r="R258" s="75"/>
      <c r="S258" s="36"/>
      <c r="T258" s="74"/>
      <c r="U258" s="74"/>
      <c r="V258" s="74"/>
      <c r="W258" s="74"/>
      <c r="X258" s="74"/>
      <c r="Y258" s="74"/>
      <c r="Z258" s="74"/>
      <c r="AA258" s="74"/>
      <c r="AB258" s="74"/>
      <c r="AC258" s="74"/>
      <c r="AD258" s="74"/>
      <c r="AE258" s="74"/>
      <c r="AF258" s="74"/>
      <c r="AG258" s="74"/>
      <c r="AH258" s="74"/>
      <c r="AI258" s="74"/>
      <c r="AJ258" s="74"/>
      <c r="AK258" s="74"/>
      <c r="AL258" s="74"/>
      <c r="AM258" s="74"/>
      <c r="AN258" s="74"/>
      <c r="AO258" s="74"/>
      <c r="AP258" s="74"/>
      <c r="AQ258" s="74"/>
      <c r="AR258" s="74"/>
      <c r="AS258" s="74"/>
      <c r="AT258" s="74"/>
      <c r="AU258" s="74"/>
      <c r="AV258" s="74"/>
      <c r="AW258" s="74"/>
      <c r="AX258" s="74"/>
      <c r="AY258" s="74"/>
      <c r="AZ258" s="74"/>
      <c r="BA258" s="74"/>
      <c r="BB258" s="74"/>
      <c r="BC258" s="74"/>
      <c r="BD258" s="74"/>
      <c r="BE258" s="74"/>
      <c r="BF258" s="74"/>
      <c r="BG258" s="74"/>
      <c r="BH258" s="74"/>
      <c r="BI258" s="74"/>
      <c r="BJ258" s="74"/>
      <c r="BK258" s="74"/>
      <c r="BL258" s="74"/>
      <c r="BM258" s="74"/>
      <c r="BN258" s="74"/>
      <c r="BO258" s="74"/>
      <c r="BP258" s="74"/>
      <c r="BQ258" s="74"/>
      <c r="BR258" s="74"/>
      <c r="BS258" s="74"/>
      <c r="BT258" s="74"/>
      <c r="BU258" s="74"/>
      <c r="BV258" s="74"/>
      <c r="BW258" s="74"/>
      <c r="BX258" s="74"/>
      <c r="BY258" s="74"/>
      <c r="BZ258" s="74"/>
      <c r="CA258" s="74"/>
      <c r="CB258" s="74"/>
      <c r="CC258" s="74"/>
      <c r="CD258" s="74"/>
      <c r="CE258" s="74"/>
      <c r="CF258" s="74"/>
      <c r="CG258" s="74"/>
      <c r="CH258" s="74"/>
      <c r="CI258" s="74"/>
      <c r="CJ258" s="74"/>
      <c r="CK258" s="74"/>
      <c r="CL258" s="74"/>
      <c r="CM258" s="74"/>
      <c r="CN258" s="74"/>
      <c r="CO258" s="74"/>
      <c r="CP258" s="74"/>
      <c r="CQ258" s="74"/>
      <c r="CR258" s="74"/>
      <c r="CS258" s="74"/>
      <c r="CT258" s="74"/>
      <c r="CU258" s="74"/>
      <c r="CV258" s="74"/>
      <c r="CW258" s="74"/>
      <c r="CX258" s="74"/>
      <c r="CY258" s="74"/>
      <c r="CZ258" s="74"/>
      <c r="DA258" s="74"/>
      <c r="DB258" s="74"/>
      <c r="DC258" s="74"/>
      <c r="DD258" s="74"/>
      <c r="DE258" s="74"/>
      <c r="DF258" s="74"/>
      <c r="DG258" s="74"/>
      <c r="DH258" s="74"/>
      <c r="DI258" s="74"/>
      <c r="DJ258" s="74"/>
      <c r="DK258" s="74"/>
      <c r="DL258" s="74"/>
      <c r="DM258" s="74"/>
      <c r="DN258" s="74"/>
      <c r="DO258" s="74"/>
      <c r="DP258" s="74"/>
      <c r="DQ258" s="74"/>
      <c r="DR258" s="74"/>
      <c r="DS258" s="74"/>
      <c r="DT258" s="74"/>
      <c r="DU258" s="74"/>
      <c r="DV258" s="74"/>
      <c r="DW258" s="74"/>
      <c r="DX258" s="74"/>
      <c r="DY258" s="74"/>
      <c r="DZ258" s="74"/>
      <c r="EA258" s="74"/>
      <c r="EB258" s="74"/>
      <c r="EC258" s="74"/>
      <c r="ED258" s="74"/>
      <c r="EE258" s="74"/>
      <c r="EF258" s="74"/>
      <c r="EG258" s="74"/>
      <c r="EH258" s="74"/>
      <c r="EI258" s="74"/>
      <c r="EJ258" s="74"/>
      <c r="EK258" s="74"/>
      <c r="EL258" s="74"/>
      <c r="EM258" s="74"/>
      <c r="EN258" s="74"/>
      <c r="EO258" s="74"/>
      <c r="EP258" s="74"/>
      <c r="EQ258" s="74"/>
      <c r="ER258" s="74"/>
      <c r="ES258" s="74"/>
      <c r="ET258" s="74"/>
      <c r="EU258" s="74"/>
      <c r="EV258" s="74"/>
      <c r="EW258" s="74"/>
      <c r="EX258" s="74"/>
      <c r="EY258" s="74"/>
      <c r="EZ258" s="74"/>
      <c r="FA258" s="74"/>
      <c r="FB258" s="74"/>
      <c r="FC258" s="74"/>
      <c r="FD258" s="74"/>
      <c r="FE258" s="74"/>
      <c r="FF258" s="74"/>
      <c r="FG258" s="74"/>
      <c r="FH258" s="74"/>
      <c r="FI258" s="74"/>
      <c r="FJ258" s="74"/>
      <c r="FK258" s="74"/>
      <c r="FL258" s="74"/>
      <c r="FM258" s="74"/>
      <c r="FN258" s="74"/>
      <c r="FO258" s="74"/>
      <c r="FP258" s="74"/>
      <c r="FQ258" s="74"/>
      <c r="FR258" s="74"/>
      <c r="FS258" s="74"/>
      <c r="FT258" s="74"/>
      <c r="FU258" s="74"/>
      <c r="FV258" s="74"/>
      <c r="FW258" s="74"/>
      <c r="FX258" s="74"/>
      <c r="FY258" s="74"/>
      <c r="FZ258" s="74"/>
      <c r="GA258" s="74"/>
      <c r="GB258" s="74"/>
      <c r="GC258" s="74"/>
      <c r="GD258" s="74"/>
      <c r="GE258" s="74"/>
      <c r="GF258" s="74"/>
      <c r="GG258" s="74"/>
      <c r="GH258" s="74"/>
      <c r="GI258" s="74"/>
      <c r="GJ258" s="74"/>
      <c r="GK258" s="74"/>
      <c r="GL258" s="74"/>
      <c r="GM258" s="74"/>
      <c r="GN258" s="74"/>
      <c r="GO258" s="74"/>
      <c r="GP258" s="74"/>
      <c r="GQ258" s="74"/>
      <c r="GR258" s="74"/>
      <c r="GS258" s="74"/>
      <c r="GT258" s="74"/>
      <c r="GU258" s="74"/>
      <c r="GV258" s="74"/>
      <c r="GW258" s="74"/>
      <c r="GX258" s="74"/>
      <c r="GY258" s="74"/>
      <c r="GZ258" s="74"/>
      <c r="HA258" s="74"/>
      <c r="HB258" s="74"/>
      <c r="HC258" s="74"/>
    </row>
    <row r="259" spans="1:211" customFormat="1" ht="10.199999999999999" customHeight="1" x14ac:dyDescent="0.3">
      <c r="A259" s="36"/>
      <c r="B259" s="73"/>
      <c r="C259" s="218"/>
      <c r="D259" s="74"/>
      <c r="E259" s="74"/>
      <c r="F259" s="202"/>
      <c r="G259" s="74"/>
      <c r="H259" s="74"/>
      <c r="I259" s="74"/>
      <c r="J259" s="74"/>
      <c r="K259" s="74"/>
      <c r="L259" s="74"/>
      <c r="M259" s="74"/>
      <c r="N259" s="74"/>
      <c r="O259" s="74"/>
      <c r="P259" s="74"/>
      <c r="Q259" s="74"/>
      <c r="R259" s="75"/>
      <c r="S259" s="36"/>
      <c r="T259" s="74"/>
      <c r="U259" s="74"/>
      <c r="V259" s="74"/>
      <c r="W259" s="74"/>
      <c r="X259" s="74"/>
      <c r="Y259" s="74"/>
      <c r="Z259" s="74"/>
      <c r="AA259" s="74"/>
      <c r="AB259" s="74"/>
      <c r="AC259" s="74"/>
      <c r="AD259" s="74"/>
      <c r="AE259" s="74"/>
      <c r="AF259" s="74"/>
      <c r="AG259" s="74"/>
      <c r="AH259" s="74"/>
      <c r="AI259" s="74"/>
      <c r="AJ259" s="74"/>
      <c r="AK259" s="74"/>
      <c r="AL259" s="74"/>
      <c r="AM259" s="74"/>
      <c r="AN259" s="74"/>
      <c r="AO259" s="74"/>
      <c r="AP259" s="74"/>
      <c r="AQ259" s="74"/>
      <c r="AR259" s="74"/>
      <c r="AS259" s="74"/>
      <c r="AT259" s="74"/>
      <c r="AU259" s="74"/>
      <c r="AV259" s="74"/>
      <c r="AW259" s="74"/>
      <c r="AX259" s="74"/>
      <c r="AY259" s="74"/>
      <c r="AZ259" s="74"/>
      <c r="BA259" s="74"/>
      <c r="BB259" s="74"/>
      <c r="BC259" s="74"/>
      <c r="BD259" s="74"/>
      <c r="BE259" s="74"/>
      <c r="BF259" s="74"/>
      <c r="BG259" s="74"/>
      <c r="BH259" s="74"/>
      <c r="BI259" s="74"/>
      <c r="BJ259" s="74"/>
      <c r="BK259" s="74"/>
      <c r="BL259" s="74"/>
      <c r="BM259" s="74"/>
      <c r="BN259" s="74"/>
      <c r="BO259" s="74"/>
      <c r="BP259" s="74"/>
      <c r="BQ259" s="74"/>
      <c r="BR259" s="74"/>
      <c r="BS259" s="74"/>
      <c r="BT259" s="74"/>
      <c r="BU259" s="74"/>
      <c r="BV259" s="74"/>
      <c r="BW259" s="74"/>
      <c r="BX259" s="74"/>
      <c r="BY259" s="74"/>
      <c r="BZ259" s="74"/>
      <c r="CA259" s="74"/>
      <c r="CB259" s="74"/>
      <c r="CC259" s="74"/>
      <c r="CD259" s="74"/>
      <c r="CE259" s="74"/>
      <c r="CF259" s="74"/>
      <c r="CG259" s="74"/>
      <c r="CH259" s="74"/>
      <c r="CI259" s="74"/>
      <c r="CJ259" s="74"/>
      <c r="CK259" s="74"/>
      <c r="CL259" s="74"/>
      <c r="CM259" s="74"/>
      <c r="CN259" s="74"/>
      <c r="CO259" s="74"/>
      <c r="CP259" s="74"/>
      <c r="CQ259" s="74"/>
      <c r="CR259" s="74"/>
      <c r="CS259" s="74"/>
      <c r="CT259" s="74"/>
      <c r="CU259" s="74"/>
      <c r="CV259" s="74"/>
      <c r="CW259" s="74"/>
      <c r="CX259" s="74"/>
      <c r="CY259" s="74"/>
      <c r="CZ259" s="74"/>
      <c r="DA259" s="74"/>
      <c r="DB259" s="74"/>
      <c r="DC259" s="74"/>
      <c r="DD259" s="74"/>
      <c r="DE259" s="74"/>
      <c r="DF259" s="74"/>
      <c r="DG259" s="74"/>
      <c r="DH259" s="74"/>
      <c r="DI259" s="74"/>
      <c r="DJ259" s="74"/>
      <c r="DK259" s="74"/>
      <c r="DL259" s="74"/>
      <c r="DM259" s="74"/>
      <c r="DN259" s="74"/>
      <c r="DO259" s="74"/>
      <c r="DP259" s="74"/>
      <c r="DQ259" s="74"/>
      <c r="DR259" s="74"/>
      <c r="DS259" s="74"/>
      <c r="DT259" s="74"/>
      <c r="DU259" s="74"/>
      <c r="DV259" s="74"/>
      <c r="DW259" s="74"/>
      <c r="DX259" s="74"/>
      <c r="DY259" s="74"/>
      <c r="DZ259" s="74"/>
      <c r="EA259" s="74"/>
      <c r="EB259" s="74"/>
      <c r="EC259" s="74"/>
      <c r="ED259" s="74"/>
      <c r="EE259" s="74"/>
      <c r="EF259" s="74"/>
      <c r="EG259" s="74"/>
      <c r="EH259" s="74"/>
      <c r="EI259" s="74"/>
      <c r="EJ259" s="74"/>
      <c r="EK259" s="74"/>
      <c r="EL259" s="74"/>
      <c r="EM259" s="74"/>
      <c r="EN259" s="74"/>
      <c r="EO259" s="74"/>
      <c r="EP259" s="74"/>
      <c r="EQ259" s="74"/>
      <c r="ER259" s="74"/>
      <c r="ES259" s="74"/>
      <c r="ET259" s="74"/>
      <c r="EU259" s="74"/>
      <c r="EV259" s="74"/>
      <c r="EW259" s="74"/>
      <c r="EX259" s="74"/>
      <c r="EY259" s="74"/>
      <c r="EZ259" s="74"/>
      <c r="FA259" s="74"/>
      <c r="FB259" s="74"/>
      <c r="FC259" s="74"/>
      <c r="FD259" s="74"/>
      <c r="FE259" s="74"/>
      <c r="FF259" s="74"/>
      <c r="FG259" s="74"/>
      <c r="FH259" s="74"/>
      <c r="FI259" s="74"/>
      <c r="FJ259" s="74"/>
      <c r="FK259" s="74"/>
      <c r="FL259" s="74"/>
      <c r="FM259" s="74"/>
      <c r="FN259" s="74"/>
      <c r="FO259" s="74"/>
      <c r="FP259" s="74"/>
      <c r="FQ259" s="74"/>
      <c r="FR259" s="74"/>
      <c r="FS259" s="74"/>
      <c r="FT259" s="74"/>
      <c r="FU259" s="74"/>
      <c r="FV259" s="74"/>
      <c r="FW259" s="74"/>
      <c r="FX259" s="74"/>
      <c r="FY259" s="74"/>
      <c r="FZ259" s="74"/>
      <c r="GA259" s="74"/>
      <c r="GB259" s="74"/>
      <c r="GC259" s="74"/>
      <c r="GD259" s="74"/>
      <c r="GE259" s="74"/>
      <c r="GF259" s="74"/>
      <c r="GG259" s="74"/>
      <c r="GH259" s="74"/>
      <c r="GI259" s="74"/>
      <c r="GJ259" s="74"/>
      <c r="GK259" s="74"/>
      <c r="GL259" s="74"/>
      <c r="GM259" s="74"/>
      <c r="GN259" s="74"/>
      <c r="GO259" s="74"/>
      <c r="GP259" s="74"/>
      <c r="GQ259" s="74"/>
      <c r="GR259" s="74"/>
      <c r="GS259" s="74"/>
      <c r="GT259" s="74"/>
      <c r="GU259" s="74"/>
      <c r="GV259" s="74"/>
      <c r="GW259" s="74"/>
      <c r="GX259" s="74"/>
      <c r="GY259" s="74"/>
      <c r="GZ259" s="74"/>
      <c r="HA259" s="74"/>
      <c r="HB259" s="74"/>
      <c r="HC259" s="74"/>
    </row>
    <row r="260" spans="1:211" customFormat="1" ht="19.95" customHeight="1" x14ac:dyDescent="0.3">
      <c r="A260" s="36"/>
      <c r="B260" s="261"/>
      <c r="C260" s="382">
        <v>3</v>
      </c>
      <c r="D260" s="837" t="s">
        <v>1934</v>
      </c>
      <c r="E260" s="837"/>
      <c r="F260" s="837"/>
      <c r="G260" s="252"/>
      <c r="H260" s="252"/>
      <c r="I260" s="252"/>
      <c r="J260" s="252"/>
      <c r="K260" s="252"/>
      <c r="L260" s="252"/>
      <c r="M260" s="252"/>
      <c r="N260" s="252"/>
      <c r="O260" s="252"/>
      <c r="P260" s="252"/>
      <c r="Q260" s="252"/>
      <c r="R260" s="253"/>
      <c r="S260" s="36"/>
      <c r="T260" s="74"/>
      <c r="U260" s="74"/>
      <c r="V260" s="74"/>
      <c r="W260" s="74"/>
      <c r="X260" s="74"/>
      <c r="Y260" s="74"/>
      <c r="Z260" s="74"/>
      <c r="AA260" s="74"/>
      <c r="AB260" s="74"/>
      <c r="AC260" s="74"/>
      <c r="AD260" s="74"/>
      <c r="AE260" s="74"/>
      <c r="AF260" s="74"/>
      <c r="AG260" s="74"/>
      <c r="AH260" s="74"/>
      <c r="AI260" s="74"/>
      <c r="AJ260" s="74"/>
      <c r="AK260" s="74"/>
      <c r="AL260" s="74"/>
      <c r="AM260" s="74"/>
      <c r="AN260" s="74"/>
      <c r="AO260" s="74"/>
      <c r="AP260" s="74"/>
      <c r="AQ260" s="74"/>
      <c r="AR260" s="74"/>
      <c r="AS260" s="74"/>
      <c r="AT260" s="74"/>
      <c r="AU260" s="74"/>
      <c r="AV260" s="74"/>
      <c r="AW260" s="74"/>
      <c r="AX260" s="74"/>
      <c r="AY260" s="74"/>
      <c r="AZ260" s="74"/>
      <c r="BA260" s="74"/>
      <c r="BB260" s="74"/>
      <c r="BC260" s="74"/>
      <c r="BD260" s="74"/>
      <c r="BE260" s="74"/>
      <c r="BF260" s="74"/>
      <c r="BG260" s="74"/>
      <c r="BH260" s="74"/>
      <c r="BI260" s="74"/>
      <c r="BJ260" s="74"/>
      <c r="BK260" s="74"/>
      <c r="BL260" s="74"/>
      <c r="BM260" s="74"/>
      <c r="BN260" s="74"/>
      <c r="BO260" s="74"/>
      <c r="BP260" s="74"/>
      <c r="BQ260" s="74"/>
      <c r="BR260" s="74"/>
      <c r="BS260" s="74"/>
      <c r="BT260" s="74"/>
      <c r="BU260" s="74"/>
      <c r="BV260" s="74"/>
      <c r="BW260" s="74"/>
      <c r="BX260" s="74"/>
      <c r="BY260" s="74"/>
      <c r="BZ260" s="74"/>
      <c r="CA260" s="74"/>
      <c r="CB260" s="74"/>
      <c r="CC260" s="74"/>
      <c r="CD260" s="74"/>
      <c r="CE260" s="74"/>
      <c r="CF260" s="74"/>
      <c r="CG260" s="74"/>
      <c r="CH260" s="74"/>
      <c r="CI260" s="74"/>
      <c r="CJ260" s="74"/>
      <c r="CK260" s="74"/>
      <c r="CL260" s="74"/>
      <c r="CM260" s="74"/>
      <c r="CN260" s="74"/>
      <c r="CO260" s="74"/>
      <c r="CP260" s="74"/>
      <c r="CQ260" s="74"/>
      <c r="CR260" s="74"/>
      <c r="CS260" s="74"/>
      <c r="CT260" s="74"/>
      <c r="CU260" s="74"/>
      <c r="CV260" s="74"/>
      <c r="CW260" s="74"/>
      <c r="CX260" s="74"/>
      <c r="CY260" s="74"/>
      <c r="CZ260" s="74"/>
      <c r="DA260" s="74"/>
      <c r="DB260" s="74"/>
      <c r="DC260" s="74"/>
      <c r="DD260" s="74"/>
      <c r="DE260" s="74"/>
      <c r="DF260" s="74"/>
      <c r="DG260" s="74"/>
      <c r="DH260" s="74"/>
      <c r="DI260" s="74"/>
      <c r="DJ260" s="74"/>
      <c r="DK260" s="74"/>
      <c r="DL260" s="74"/>
      <c r="DM260" s="74"/>
      <c r="DN260" s="74"/>
      <c r="DO260" s="74"/>
      <c r="DP260" s="74"/>
      <c r="DQ260" s="74"/>
      <c r="DR260" s="74"/>
      <c r="DS260" s="74"/>
      <c r="DT260" s="74"/>
      <c r="DU260" s="74"/>
      <c r="DV260" s="74"/>
      <c r="DW260" s="74"/>
      <c r="DX260" s="74"/>
      <c r="DY260" s="74"/>
      <c r="DZ260" s="74"/>
      <c r="EA260" s="74"/>
      <c r="EB260" s="74"/>
      <c r="EC260" s="74"/>
      <c r="ED260" s="74"/>
      <c r="EE260" s="74"/>
      <c r="EF260" s="74"/>
      <c r="EG260" s="74"/>
      <c r="EH260" s="74"/>
      <c r="EI260" s="74"/>
      <c r="EJ260" s="74"/>
      <c r="EK260" s="74"/>
      <c r="EL260" s="74"/>
      <c r="EM260" s="74"/>
      <c r="EN260" s="74"/>
      <c r="EO260" s="74"/>
      <c r="EP260" s="74"/>
      <c r="EQ260" s="74"/>
      <c r="ER260" s="74"/>
      <c r="ES260" s="74"/>
      <c r="ET260" s="74"/>
      <c r="EU260" s="74"/>
      <c r="EV260" s="74"/>
      <c r="EW260" s="74"/>
      <c r="EX260" s="74"/>
      <c r="EY260" s="74"/>
      <c r="EZ260" s="74"/>
      <c r="FA260" s="74"/>
      <c r="FB260" s="74"/>
      <c r="FC260" s="74"/>
      <c r="FD260" s="74"/>
      <c r="FE260" s="74"/>
      <c r="FF260" s="74"/>
      <c r="FG260" s="74"/>
      <c r="FH260" s="74"/>
      <c r="FI260" s="74"/>
      <c r="FJ260" s="74"/>
      <c r="FK260" s="74"/>
      <c r="FL260" s="74"/>
      <c r="FM260" s="74"/>
      <c r="FN260" s="74"/>
      <c r="FO260" s="74"/>
      <c r="FP260" s="74"/>
      <c r="FQ260" s="74"/>
      <c r="FR260" s="74"/>
      <c r="FS260" s="74"/>
      <c r="FT260" s="74"/>
      <c r="FU260" s="74"/>
      <c r="FV260" s="74"/>
      <c r="FW260" s="74"/>
      <c r="FX260" s="74"/>
      <c r="FY260" s="74"/>
      <c r="FZ260" s="74"/>
      <c r="GA260" s="74"/>
      <c r="GB260" s="74"/>
      <c r="GC260" s="74"/>
      <c r="GD260" s="74"/>
      <c r="GE260" s="74"/>
      <c r="GF260" s="74"/>
      <c r="GG260" s="74"/>
      <c r="GH260" s="74"/>
      <c r="GI260" s="74"/>
      <c r="GJ260" s="74"/>
      <c r="GK260" s="74"/>
      <c r="GL260" s="74"/>
      <c r="GM260" s="74"/>
      <c r="GN260" s="74"/>
      <c r="GO260" s="74"/>
      <c r="GP260" s="74"/>
      <c r="GQ260" s="74"/>
      <c r="GR260" s="74"/>
      <c r="GS260" s="74"/>
      <c r="GT260" s="74"/>
      <c r="GU260" s="74"/>
      <c r="GV260" s="74"/>
      <c r="GW260" s="74"/>
      <c r="GX260" s="74"/>
      <c r="GY260" s="74"/>
      <c r="GZ260" s="74"/>
      <c r="HA260" s="74"/>
      <c r="HB260" s="74"/>
      <c r="HC260" s="74"/>
    </row>
    <row r="261" spans="1:211" customFormat="1" ht="10.199999999999999" customHeight="1" x14ac:dyDescent="0.3">
      <c r="A261" s="36"/>
      <c r="B261" s="73"/>
      <c r="C261" s="218"/>
      <c r="D261" s="74"/>
      <c r="E261" s="259"/>
      <c r="F261" s="259"/>
      <c r="G261" s="259"/>
      <c r="H261" s="259"/>
      <c r="I261" s="259"/>
      <c r="J261" s="259"/>
      <c r="K261" s="259"/>
      <c r="L261" s="259"/>
      <c r="M261" s="259"/>
      <c r="N261" s="259"/>
      <c r="O261" s="259"/>
      <c r="P261" s="259"/>
      <c r="Q261" s="259"/>
      <c r="R261" s="260"/>
      <c r="S261" s="36"/>
      <c r="T261" s="74"/>
      <c r="U261" s="74"/>
      <c r="V261" s="74"/>
      <c r="W261" s="74"/>
      <c r="X261" s="74"/>
      <c r="Y261" s="74"/>
      <c r="Z261" s="74"/>
      <c r="AA261" s="74"/>
      <c r="AB261" s="74"/>
      <c r="AC261" s="74"/>
      <c r="AD261" s="74"/>
      <c r="AE261" s="74"/>
      <c r="AF261" s="74"/>
      <c r="AG261" s="74"/>
      <c r="AH261" s="74"/>
      <c r="AI261" s="74"/>
      <c r="AJ261" s="74"/>
      <c r="AK261" s="74"/>
      <c r="AL261" s="74"/>
      <c r="AM261" s="74"/>
      <c r="AN261" s="74"/>
      <c r="AO261" s="74"/>
      <c r="AP261" s="74"/>
      <c r="AQ261" s="74"/>
      <c r="AR261" s="74"/>
      <c r="AS261" s="74"/>
      <c r="AT261" s="74"/>
      <c r="AU261" s="74"/>
      <c r="AV261" s="74"/>
      <c r="AW261" s="74"/>
      <c r="AX261" s="74"/>
      <c r="AY261" s="74"/>
      <c r="AZ261" s="74"/>
      <c r="BA261" s="74"/>
      <c r="BB261" s="74"/>
      <c r="BC261" s="74"/>
      <c r="BD261" s="74"/>
      <c r="BE261" s="74"/>
      <c r="BF261" s="74"/>
      <c r="BG261" s="74"/>
      <c r="BH261" s="74"/>
      <c r="BI261" s="74"/>
      <c r="BJ261" s="74"/>
      <c r="BK261" s="74"/>
      <c r="BL261" s="74"/>
      <c r="BM261" s="74"/>
      <c r="BN261" s="74"/>
      <c r="BO261" s="74"/>
      <c r="BP261" s="74"/>
      <c r="BQ261" s="74"/>
      <c r="BR261" s="74"/>
      <c r="BS261" s="74"/>
      <c r="BT261" s="74"/>
      <c r="BU261" s="74"/>
      <c r="BV261" s="74"/>
      <c r="BW261" s="74"/>
      <c r="BX261" s="74"/>
      <c r="BY261" s="74"/>
      <c r="BZ261" s="74"/>
      <c r="CA261" s="74"/>
      <c r="CB261" s="74"/>
      <c r="CC261" s="74"/>
      <c r="CD261" s="74"/>
      <c r="CE261" s="74"/>
      <c r="CF261" s="74"/>
      <c r="CG261" s="74"/>
      <c r="CH261" s="74"/>
      <c r="CI261" s="74"/>
      <c r="CJ261" s="74"/>
      <c r="CK261" s="74"/>
      <c r="CL261" s="74"/>
      <c r="CM261" s="74"/>
      <c r="CN261" s="74"/>
      <c r="CO261" s="74"/>
      <c r="CP261" s="74"/>
      <c r="CQ261" s="74"/>
      <c r="CR261" s="74"/>
      <c r="CS261" s="74"/>
      <c r="CT261" s="74"/>
      <c r="CU261" s="74"/>
      <c r="CV261" s="74"/>
      <c r="CW261" s="74"/>
      <c r="CX261" s="74"/>
      <c r="CY261" s="74"/>
      <c r="CZ261" s="74"/>
      <c r="DA261" s="74"/>
      <c r="DB261" s="74"/>
      <c r="DC261" s="74"/>
      <c r="DD261" s="74"/>
      <c r="DE261" s="74"/>
      <c r="DF261" s="74"/>
      <c r="DG261" s="74"/>
      <c r="DH261" s="74"/>
      <c r="DI261" s="74"/>
      <c r="DJ261" s="74"/>
      <c r="DK261" s="74"/>
      <c r="DL261" s="74"/>
      <c r="DM261" s="74"/>
      <c r="DN261" s="74"/>
      <c r="DO261" s="74"/>
      <c r="DP261" s="74"/>
      <c r="DQ261" s="74"/>
      <c r="DR261" s="74"/>
      <c r="DS261" s="74"/>
      <c r="DT261" s="74"/>
      <c r="DU261" s="74"/>
      <c r="DV261" s="74"/>
      <c r="DW261" s="74"/>
      <c r="DX261" s="74"/>
      <c r="DY261" s="74"/>
      <c r="DZ261" s="74"/>
      <c r="EA261" s="74"/>
      <c r="EB261" s="74"/>
      <c r="EC261" s="74"/>
      <c r="ED261" s="74"/>
      <c r="EE261" s="74"/>
      <c r="EF261" s="74"/>
      <c r="EG261" s="74"/>
      <c r="EH261" s="74"/>
      <c r="EI261" s="74"/>
      <c r="EJ261" s="74"/>
      <c r="EK261" s="74"/>
      <c r="EL261" s="74"/>
      <c r="EM261" s="74"/>
      <c r="EN261" s="74"/>
      <c r="EO261" s="74"/>
      <c r="EP261" s="74"/>
      <c r="EQ261" s="74"/>
      <c r="ER261" s="74"/>
      <c r="ES261" s="74"/>
      <c r="ET261" s="74"/>
      <c r="EU261" s="74"/>
      <c r="EV261" s="74"/>
      <c r="EW261" s="74"/>
      <c r="EX261" s="74"/>
      <c r="EY261" s="74"/>
      <c r="EZ261" s="74"/>
      <c r="FA261" s="74"/>
      <c r="FB261" s="74"/>
      <c r="FC261" s="74"/>
      <c r="FD261" s="74"/>
      <c r="FE261" s="74"/>
      <c r="FF261" s="74"/>
      <c r="FG261" s="74"/>
      <c r="FH261" s="74"/>
      <c r="FI261" s="74"/>
      <c r="FJ261" s="74"/>
      <c r="FK261" s="74"/>
      <c r="FL261" s="74"/>
      <c r="FM261" s="74"/>
      <c r="FN261" s="74"/>
      <c r="FO261" s="74"/>
      <c r="FP261" s="74"/>
      <c r="FQ261" s="74"/>
      <c r="FR261" s="74"/>
      <c r="FS261" s="74"/>
      <c r="FT261" s="74"/>
      <c r="FU261" s="74"/>
      <c r="FV261" s="74"/>
      <c r="FW261" s="74"/>
      <c r="FX261" s="74"/>
      <c r="FY261" s="74"/>
      <c r="FZ261" s="74"/>
      <c r="GA261" s="74"/>
      <c r="GB261" s="74"/>
      <c r="GC261" s="74"/>
      <c r="GD261" s="74"/>
      <c r="GE261" s="74"/>
      <c r="GF261" s="74"/>
      <c r="GG261" s="74"/>
      <c r="GH261" s="74"/>
      <c r="GI261" s="74"/>
      <c r="GJ261" s="74"/>
      <c r="GK261" s="74"/>
      <c r="GL261" s="74"/>
      <c r="GM261" s="74"/>
      <c r="GN261" s="74"/>
      <c r="GO261" s="74"/>
      <c r="GP261" s="74"/>
      <c r="GQ261" s="74"/>
      <c r="GR261" s="74"/>
      <c r="GS261" s="74"/>
      <c r="GT261" s="74"/>
      <c r="GU261" s="74"/>
      <c r="GV261" s="74"/>
      <c r="GW261" s="74"/>
      <c r="GX261" s="74"/>
      <c r="GY261" s="74"/>
      <c r="GZ261" s="74"/>
      <c r="HA261" s="74"/>
      <c r="HB261" s="74"/>
      <c r="HC261" s="74"/>
    </row>
    <row r="262" spans="1:211" customFormat="1" ht="19.95" customHeight="1" x14ac:dyDescent="0.3">
      <c r="A262" s="36"/>
      <c r="B262" s="73"/>
      <c r="C262" s="218"/>
      <c r="D262" s="389"/>
      <c r="E262" s="822" t="s">
        <v>1935</v>
      </c>
      <c r="F262" s="822"/>
      <c r="G262" s="822"/>
      <c r="H262" s="822"/>
      <c r="I262" s="822"/>
      <c r="J262" s="822"/>
      <c r="K262" s="822"/>
      <c r="L262" s="822"/>
      <c r="M262" s="822"/>
      <c r="N262" s="822"/>
      <c r="O262" s="822"/>
      <c r="P262" s="822"/>
      <c r="Q262" s="822"/>
      <c r="R262" s="260"/>
      <c r="S262" s="36"/>
      <c r="T262" s="74"/>
      <c r="U262" s="74"/>
      <c r="V262" s="74"/>
      <c r="W262" s="74"/>
      <c r="X262" s="74"/>
      <c r="Y262" s="74"/>
      <c r="Z262" s="74"/>
      <c r="AA262" s="74"/>
      <c r="AB262" s="74"/>
      <c r="AC262" s="74"/>
      <c r="AD262" s="74"/>
      <c r="AE262" s="74"/>
      <c r="AF262" s="74"/>
      <c r="AG262" s="74"/>
      <c r="AH262" s="74"/>
      <c r="AI262" s="74"/>
      <c r="AJ262" s="74"/>
      <c r="AK262" s="74"/>
      <c r="AL262" s="74"/>
      <c r="AM262" s="74"/>
      <c r="AN262" s="74"/>
      <c r="AO262" s="74"/>
      <c r="AP262" s="74"/>
      <c r="AQ262" s="74"/>
      <c r="AR262" s="74"/>
      <c r="AS262" s="74"/>
      <c r="AT262" s="74"/>
      <c r="AU262" s="74"/>
      <c r="AV262" s="74"/>
      <c r="AW262" s="74"/>
      <c r="AX262" s="74"/>
      <c r="AY262" s="74"/>
      <c r="AZ262" s="74"/>
      <c r="BA262" s="74"/>
      <c r="BB262" s="74"/>
      <c r="BC262" s="74"/>
      <c r="BD262" s="74"/>
      <c r="BE262" s="74"/>
      <c r="BF262" s="74"/>
      <c r="BG262" s="74"/>
      <c r="BH262" s="74"/>
      <c r="BI262" s="74"/>
      <c r="BJ262" s="74"/>
      <c r="BK262" s="74"/>
      <c r="BL262" s="74"/>
      <c r="BM262" s="74"/>
      <c r="BN262" s="74"/>
      <c r="BO262" s="74"/>
      <c r="BP262" s="74"/>
      <c r="BQ262" s="74"/>
      <c r="BR262" s="74"/>
      <c r="BS262" s="74"/>
      <c r="BT262" s="74"/>
      <c r="BU262" s="74"/>
      <c r="BV262" s="74"/>
      <c r="BW262" s="74"/>
      <c r="BX262" s="74"/>
      <c r="BY262" s="74"/>
      <c r="BZ262" s="74"/>
      <c r="CA262" s="74"/>
      <c r="CB262" s="74"/>
      <c r="CC262" s="74"/>
      <c r="CD262" s="74"/>
      <c r="CE262" s="74"/>
      <c r="CF262" s="74"/>
      <c r="CG262" s="74"/>
      <c r="CH262" s="74"/>
      <c r="CI262" s="74"/>
      <c r="CJ262" s="74"/>
      <c r="CK262" s="74"/>
      <c r="CL262" s="74"/>
      <c r="CM262" s="74"/>
      <c r="CN262" s="74"/>
      <c r="CO262" s="74"/>
      <c r="CP262" s="74"/>
      <c r="CQ262" s="74"/>
      <c r="CR262" s="74"/>
      <c r="CS262" s="74"/>
      <c r="CT262" s="74"/>
      <c r="CU262" s="74"/>
      <c r="CV262" s="74"/>
      <c r="CW262" s="74"/>
      <c r="CX262" s="74"/>
      <c r="CY262" s="74"/>
      <c r="CZ262" s="74"/>
      <c r="DA262" s="74"/>
      <c r="DB262" s="74"/>
      <c r="DC262" s="74"/>
      <c r="DD262" s="74"/>
      <c r="DE262" s="74"/>
      <c r="DF262" s="74"/>
      <c r="DG262" s="74"/>
      <c r="DH262" s="74"/>
      <c r="DI262" s="74"/>
      <c r="DJ262" s="74"/>
      <c r="DK262" s="74"/>
      <c r="DL262" s="74"/>
      <c r="DM262" s="74"/>
      <c r="DN262" s="74"/>
      <c r="DO262" s="74"/>
      <c r="DP262" s="74"/>
      <c r="DQ262" s="74"/>
      <c r="DR262" s="74"/>
      <c r="DS262" s="74"/>
      <c r="DT262" s="74"/>
      <c r="DU262" s="74"/>
      <c r="DV262" s="74"/>
      <c r="DW262" s="74"/>
      <c r="DX262" s="74"/>
      <c r="DY262" s="74"/>
      <c r="DZ262" s="74"/>
      <c r="EA262" s="74"/>
      <c r="EB262" s="74"/>
      <c r="EC262" s="74"/>
      <c r="ED262" s="74"/>
      <c r="EE262" s="74"/>
      <c r="EF262" s="74"/>
      <c r="EG262" s="74"/>
      <c r="EH262" s="74"/>
      <c r="EI262" s="74"/>
      <c r="EJ262" s="74"/>
      <c r="EK262" s="74"/>
      <c r="EL262" s="74"/>
      <c r="EM262" s="74"/>
      <c r="EN262" s="74"/>
      <c r="EO262" s="74"/>
      <c r="EP262" s="74"/>
      <c r="EQ262" s="74"/>
      <c r="ER262" s="74"/>
      <c r="ES262" s="74"/>
      <c r="ET262" s="74"/>
      <c r="EU262" s="74"/>
      <c r="EV262" s="74"/>
      <c r="EW262" s="74"/>
      <c r="EX262" s="74"/>
      <c r="EY262" s="74"/>
      <c r="EZ262" s="74"/>
      <c r="FA262" s="74"/>
      <c r="FB262" s="74"/>
      <c r="FC262" s="74"/>
      <c r="FD262" s="74"/>
      <c r="FE262" s="74"/>
      <c r="FF262" s="74"/>
      <c r="FG262" s="74"/>
      <c r="FH262" s="74"/>
      <c r="FI262" s="74"/>
      <c r="FJ262" s="74"/>
      <c r="FK262" s="74"/>
      <c r="FL262" s="74"/>
      <c r="FM262" s="74"/>
      <c r="FN262" s="74"/>
      <c r="FO262" s="74"/>
      <c r="FP262" s="74"/>
      <c r="FQ262" s="74"/>
      <c r="FR262" s="74"/>
      <c r="FS262" s="74"/>
      <c r="FT262" s="74"/>
      <c r="FU262" s="74"/>
      <c r="FV262" s="74"/>
      <c r="FW262" s="74"/>
      <c r="FX262" s="74"/>
      <c r="FY262" s="74"/>
      <c r="FZ262" s="74"/>
      <c r="GA262" s="74"/>
      <c r="GB262" s="74"/>
      <c r="GC262" s="74"/>
      <c r="GD262" s="74"/>
      <c r="GE262" s="74"/>
      <c r="GF262" s="74"/>
      <c r="GG262" s="74"/>
      <c r="GH262" s="74"/>
      <c r="GI262" s="74"/>
      <c r="GJ262" s="74"/>
      <c r="GK262" s="74"/>
      <c r="GL262" s="74"/>
      <c r="GM262" s="74"/>
      <c r="GN262" s="74"/>
      <c r="GO262" s="74"/>
      <c r="GP262" s="74"/>
      <c r="GQ262" s="74"/>
      <c r="GR262" s="74"/>
      <c r="GS262" s="74"/>
      <c r="GT262" s="74"/>
      <c r="GU262" s="74"/>
      <c r="GV262" s="74"/>
      <c r="GW262" s="74"/>
      <c r="GX262" s="74"/>
      <c r="GY262" s="74"/>
      <c r="GZ262" s="74"/>
      <c r="HA262" s="74"/>
      <c r="HB262" s="74"/>
      <c r="HC262" s="74"/>
    </row>
    <row r="263" spans="1:211" customFormat="1" ht="19.95" customHeight="1" x14ac:dyDescent="0.3">
      <c r="A263" s="36"/>
      <c r="B263" s="73"/>
      <c r="C263" s="218"/>
      <c r="D263" s="389"/>
      <c r="E263" s="822" t="s">
        <v>1936</v>
      </c>
      <c r="F263" s="822"/>
      <c r="G263" s="822"/>
      <c r="H263" s="822"/>
      <c r="I263" s="822"/>
      <c r="J263" s="822"/>
      <c r="K263" s="822"/>
      <c r="L263" s="822"/>
      <c r="M263" s="822"/>
      <c r="N263" s="822"/>
      <c r="O263" s="822"/>
      <c r="P263" s="822"/>
      <c r="Q263" s="822"/>
      <c r="R263" s="898"/>
      <c r="S263" s="36"/>
      <c r="T263" s="74"/>
      <c r="U263" s="74"/>
      <c r="V263" s="74"/>
      <c r="W263" s="74"/>
      <c r="X263" s="74"/>
      <c r="Y263" s="74"/>
      <c r="Z263" s="74"/>
      <c r="AA263" s="74"/>
      <c r="AB263" s="74"/>
      <c r="AC263" s="74"/>
      <c r="AD263" s="74"/>
      <c r="AE263" s="74"/>
      <c r="AF263" s="74"/>
      <c r="AG263" s="74"/>
      <c r="AH263" s="74"/>
      <c r="AI263" s="74"/>
      <c r="AJ263" s="74"/>
      <c r="AK263" s="74"/>
      <c r="AL263" s="74"/>
      <c r="AM263" s="74"/>
      <c r="AN263" s="74"/>
      <c r="AO263" s="74"/>
      <c r="AP263" s="74"/>
      <c r="AQ263" s="74"/>
      <c r="AR263" s="74"/>
      <c r="AS263" s="74"/>
      <c r="AT263" s="74"/>
      <c r="AU263" s="74"/>
      <c r="AV263" s="74"/>
      <c r="AW263" s="74"/>
      <c r="AX263" s="74"/>
      <c r="AY263" s="74"/>
      <c r="AZ263" s="74"/>
      <c r="BA263" s="74"/>
      <c r="BB263" s="74"/>
      <c r="BC263" s="74"/>
      <c r="BD263" s="74"/>
      <c r="BE263" s="74"/>
      <c r="BF263" s="74"/>
      <c r="BG263" s="74"/>
      <c r="BH263" s="74"/>
      <c r="BI263" s="74"/>
      <c r="BJ263" s="74"/>
      <c r="BK263" s="74"/>
      <c r="BL263" s="74"/>
      <c r="BM263" s="74"/>
      <c r="BN263" s="74"/>
      <c r="BO263" s="74"/>
      <c r="BP263" s="74"/>
      <c r="BQ263" s="74"/>
      <c r="BR263" s="74"/>
      <c r="BS263" s="74"/>
      <c r="BT263" s="74"/>
      <c r="BU263" s="74"/>
      <c r="BV263" s="74"/>
      <c r="BW263" s="74"/>
      <c r="BX263" s="74"/>
      <c r="BY263" s="74"/>
      <c r="BZ263" s="74"/>
      <c r="CA263" s="74"/>
      <c r="CB263" s="74"/>
      <c r="CC263" s="74"/>
      <c r="CD263" s="74"/>
      <c r="CE263" s="74"/>
      <c r="CF263" s="74"/>
      <c r="CG263" s="74"/>
      <c r="CH263" s="74"/>
      <c r="CI263" s="74"/>
      <c r="CJ263" s="74"/>
      <c r="CK263" s="74"/>
      <c r="CL263" s="74"/>
      <c r="CM263" s="74"/>
      <c r="CN263" s="74"/>
      <c r="CO263" s="74"/>
      <c r="CP263" s="74"/>
      <c r="CQ263" s="74"/>
      <c r="CR263" s="74"/>
      <c r="CS263" s="74"/>
      <c r="CT263" s="74"/>
      <c r="CU263" s="74"/>
      <c r="CV263" s="74"/>
      <c r="CW263" s="74"/>
      <c r="CX263" s="74"/>
      <c r="CY263" s="74"/>
      <c r="CZ263" s="74"/>
      <c r="DA263" s="74"/>
      <c r="DB263" s="74"/>
      <c r="DC263" s="74"/>
      <c r="DD263" s="74"/>
      <c r="DE263" s="74"/>
      <c r="DF263" s="74"/>
      <c r="DG263" s="74"/>
      <c r="DH263" s="74"/>
      <c r="DI263" s="74"/>
      <c r="DJ263" s="74"/>
      <c r="DK263" s="74"/>
      <c r="DL263" s="74"/>
      <c r="DM263" s="74"/>
      <c r="DN263" s="74"/>
      <c r="DO263" s="74"/>
      <c r="DP263" s="74"/>
      <c r="DQ263" s="74"/>
      <c r="DR263" s="74"/>
      <c r="DS263" s="74"/>
      <c r="DT263" s="74"/>
      <c r="DU263" s="74"/>
      <c r="DV263" s="74"/>
      <c r="DW263" s="74"/>
      <c r="DX263" s="74"/>
      <c r="DY263" s="74"/>
      <c r="DZ263" s="74"/>
      <c r="EA263" s="74"/>
      <c r="EB263" s="74"/>
      <c r="EC263" s="74"/>
      <c r="ED263" s="74"/>
      <c r="EE263" s="74"/>
      <c r="EF263" s="74"/>
      <c r="EG263" s="74"/>
      <c r="EH263" s="74"/>
      <c r="EI263" s="74"/>
      <c r="EJ263" s="74"/>
      <c r="EK263" s="74"/>
      <c r="EL263" s="74"/>
      <c r="EM263" s="74"/>
      <c r="EN263" s="74"/>
      <c r="EO263" s="74"/>
      <c r="EP263" s="74"/>
      <c r="EQ263" s="74"/>
      <c r="ER263" s="74"/>
      <c r="ES263" s="74"/>
      <c r="ET263" s="74"/>
      <c r="EU263" s="74"/>
      <c r="EV263" s="74"/>
      <c r="EW263" s="74"/>
      <c r="EX263" s="74"/>
      <c r="EY263" s="74"/>
      <c r="EZ263" s="74"/>
      <c r="FA263" s="74"/>
      <c r="FB263" s="74"/>
      <c r="FC263" s="74"/>
      <c r="FD263" s="74"/>
      <c r="FE263" s="74"/>
      <c r="FF263" s="74"/>
      <c r="FG263" s="74"/>
      <c r="FH263" s="74"/>
      <c r="FI263" s="74"/>
      <c r="FJ263" s="74"/>
      <c r="FK263" s="74"/>
      <c r="FL263" s="74"/>
      <c r="FM263" s="74"/>
      <c r="FN263" s="74"/>
      <c r="FO263" s="74"/>
      <c r="FP263" s="74"/>
      <c r="FQ263" s="74"/>
      <c r="FR263" s="74"/>
      <c r="FS263" s="74"/>
      <c r="FT263" s="74"/>
      <c r="FU263" s="74"/>
      <c r="FV263" s="74"/>
      <c r="FW263" s="74"/>
      <c r="FX263" s="74"/>
      <c r="FY263" s="74"/>
      <c r="FZ263" s="74"/>
      <c r="GA263" s="74"/>
      <c r="GB263" s="74"/>
      <c r="GC263" s="74"/>
      <c r="GD263" s="74"/>
      <c r="GE263" s="74"/>
      <c r="GF263" s="74"/>
      <c r="GG263" s="74"/>
      <c r="GH263" s="74"/>
      <c r="GI263" s="74"/>
      <c r="GJ263" s="74"/>
      <c r="GK263" s="74"/>
      <c r="GL263" s="74"/>
      <c r="GM263" s="74"/>
      <c r="GN263" s="74"/>
      <c r="GO263" s="74"/>
      <c r="GP263" s="74"/>
      <c r="GQ263" s="74"/>
      <c r="GR263" s="74"/>
      <c r="GS263" s="74"/>
      <c r="GT263" s="74"/>
      <c r="GU263" s="74"/>
      <c r="GV263" s="74"/>
      <c r="GW263" s="74"/>
      <c r="GX263" s="74"/>
      <c r="GY263" s="74"/>
      <c r="GZ263" s="74"/>
      <c r="HA263" s="74"/>
      <c r="HB263" s="74"/>
      <c r="HC263" s="74"/>
    </row>
    <row r="264" spans="1:211" customFormat="1" ht="19.95" customHeight="1" x14ac:dyDescent="0.3">
      <c r="A264" s="36"/>
      <c r="B264" s="73"/>
      <c r="C264" s="218"/>
      <c r="D264" s="389"/>
      <c r="E264" s="822" t="s">
        <v>1937</v>
      </c>
      <c r="F264" s="822"/>
      <c r="G264" s="822"/>
      <c r="H264" s="822"/>
      <c r="I264" s="822"/>
      <c r="J264" s="822"/>
      <c r="K264" s="822"/>
      <c r="L264" s="822"/>
      <c r="M264" s="822"/>
      <c r="N264" s="822"/>
      <c r="O264" s="822"/>
      <c r="P264" s="822"/>
      <c r="Q264" s="89"/>
      <c r="R264" s="90"/>
      <c r="S264" s="36"/>
      <c r="T264" s="74"/>
      <c r="U264" s="74"/>
      <c r="V264" s="74"/>
      <c r="W264" s="74"/>
      <c r="X264" s="74"/>
      <c r="Y264" s="74"/>
      <c r="Z264" s="74"/>
      <c r="AA264" s="74"/>
      <c r="AB264" s="74"/>
      <c r="AC264" s="74"/>
      <c r="AD264" s="74"/>
      <c r="AE264" s="74"/>
      <c r="AF264" s="74"/>
      <c r="AG264" s="74"/>
      <c r="AH264" s="74"/>
      <c r="AI264" s="74"/>
      <c r="AJ264" s="74"/>
      <c r="AK264" s="74"/>
      <c r="AL264" s="74"/>
      <c r="AM264" s="74"/>
      <c r="AN264" s="74"/>
      <c r="AO264" s="74"/>
      <c r="AP264" s="74"/>
      <c r="AQ264" s="74"/>
      <c r="AR264" s="74"/>
      <c r="AS264" s="74"/>
      <c r="AT264" s="74"/>
      <c r="AU264" s="74"/>
      <c r="AV264" s="74"/>
      <c r="AW264" s="74"/>
      <c r="AX264" s="74"/>
      <c r="AY264" s="74"/>
      <c r="AZ264" s="74"/>
      <c r="BA264" s="74"/>
      <c r="BB264" s="74"/>
      <c r="BC264" s="74"/>
      <c r="BD264" s="74"/>
      <c r="BE264" s="74"/>
      <c r="BF264" s="74"/>
      <c r="BG264" s="74"/>
      <c r="BH264" s="74"/>
      <c r="BI264" s="74"/>
      <c r="BJ264" s="74"/>
      <c r="BK264" s="74"/>
      <c r="BL264" s="74"/>
      <c r="BM264" s="74"/>
      <c r="BN264" s="74"/>
      <c r="BO264" s="74"/>
      <c r="BP264" s="74"/>
      <c r="BQ264" s="74"/>
      <c r="BR264" s="74"/>
      <c r="BS264" s="74"/>
      <c r="BT264" s="74"/>
      <c r="BU264" s="74"/>
      <c r="BV264" s="74"/>
      <c r="BW264" s="74"/>
      <c r="BX264" s="74"/>
      <c r="BY264" s="74"/>
      <c r="BZ264" s="74"/>
      <c r="CA264" s="74"/>
      <c r="CB264" s="74"/>
      <c r="CC264" s="74"/>
      <c r="CD264" s="74"/>
      <c r="CE264" s="74"/>
      <c r="CF264" s="74"/>
      <c r="CG264" s="74"/>
      <c r="CH264" s="74"/>
      <c r="CI264" s="74"/>
      <c r="CJ264" s="74"/>
      <c r="CK264" s="74"/>
      <c r="CL264" s="74"/>
      <c r="CM264" s="74"/>
      <c r="CN264" s="74"/>
      <c r="CO264" s="74"/>
      <c r="CP264" s="74"/>
      <c r="CQ264" s="74"/>
      <c r="CR264" s="74"/>
      <c r="CS264" s="74"/>
      <c r="CT264" s="74"/>
      <c r="CU264" s="74"/>
      <c r="CV264" s="74"/>
      <c r="CW264" s="74"/>
      <c r="CX264" s="74"/>
      <c r="CY264" s="74"/>
      <c r="CZ264" s="74"/>
      <c r="DA264" s="74"/>
      <c r="DB264" s="74"/>
      <c r="DC264" s="74"/>
      <c r="DD264" s="74"/>
      <c r="DE264" s="74"/>
      <c r="DF264" s="74"/>
      <c r="DG264" s="74"/>
      <c r="DH264" s="74"/>
      <c r="DI264" s="74"/>
      <c r="DJ264" s="74"/>
      <c r="DK264" s="74"/>
      <c r="DL264" s="74"/>
      <c r="DM264" s="74"/>
      <c r="DN264" s="74"/>
      <c r="DO264" s="74"/>
      <c r="DP264" s="74"/>
      <c r="DQ264" s="74"/>
      <c r="DR264" s="74"/>
      <c r="DS264" s="74"/>
      <c r="DT264" s="74"/>
      <c r="DU264" s="74"/>
      <c r="DV264" s="74"/>
      <c r="DW264" s="74"/>
      <c r="DX264" s="74"/>
      <c r="DY264" s="74"/>
      <c r="DZ264" s="74"/>
      <c r="EA264" s="74"/>
      <c r="EB264" s="74"/>
      <c r="EC264" s="74"/>
      <c r="ED264" s="74"/>
      <c r="EE264" s="74"/>
      <c r="EF264" s="74"/>
      <c r="EG264" s="74"/>
      <c r="EH264" s="74"/>
      <c r="EI264" s="74"/>
      <c r="EJ264" s="74"/>
      <c r="EK264" s="74"/>
      <c r="EL264" s="74"/>
      <c r="EM264" s="74"/>
      <c r="EN264" s="74"/>
      <c r="EO264" s="74"/>
      <c r="EP264" s="74"/>
      <c r="EQ264" s="74"/>
      <c r="ER264" s="74"/>
      <c r="ES264" s="74"/>
      <c r="ET264" s="74"/>
      <c r="EU264" s="74"/>
      <c r="EV264" s="74"/>
      <c r="EW264" s="74"/>
      <c r="EX264" s="74"/>
      <c r="EY264" s="74"/>
      <c r="EZ264" s="74"/>
      <c r="FA264" s="74"/>
      <c r="FB264" s="74"/>
      <c r="FC264" s="74"/>
      <c r="FD264" s="74"/>
      <c r="FE264" s="74"/>
      <c r="FF264" s="74"/>
      <c r="FG264" s="74"/>
      <c r="FH264" s="74"/>
      <c r="FI264" s="74"/>
      <c r="FJ264" s="74"/>
      <c r="FK264" s="74"/>
      <c r="FL264" s="74"/>
      <c r="FM264" s="74"/>
      <c r="FN264" s="74"/>
      <c r="FO264" s="74"/>
      <c r="FP264" s="74"/>
      <c r="FQ264" s="74"/>
      <c r="FR264" s="74"/>
      <c r="FS264" s="74"/>
      <c r="FT264" s="74"/>
      <c r="FU264" s="74"/>
      <c r="FV264" s="74"/>
      <c r="FW264" s="74"/>
      <c r="FX264" s="74"/>
      <c r="FY264" s="74"/>
      <c r="FZ264" s="74"/>
      <c r="GA264" s="74"/>
      <c r="GB264" s="74"/>
      <c r="GC264" s="74"/>
      <c r="GD264" s="74"/>
      <c r="GE264" s="74"/>
      <c r="GF264" s="74"/>
      <c r="GG264" s="74"/>
      <c r="GH264" s="74"/>
      <c r="GI264" s="74"/>
      <c r="GJ264" s="74"/>
      <c r="GK264" s="74"/>
      <c r="GL264" s="74"/>
      <c r="GM264" s="74"/>
      <c r="GN264" s="74"/>
      <c r="GO264" s="74"/>
      <c r="GP264" s="74"/>
      <c r="GQ264" s="74"/>
      <c r="GR264" s="74"/>
      <c r="GS264" s="74"/>
      <c r="GT264" s="74"/>
      <c r="GU264" s="74"/>
      <c r="GV264" s="74"/>
      <c r="GW264" s="74"/>
      <c r="GX264" s="74"/>
      <c r="GY264" s="74"/>
      <c r="GZ264" s="74"/>
      <c r="HA264" s="74"/>
      <c r="HB264" s="74"/>
      <c r="HC264" s="74"/>
    </row>
    <row r="265" spans="1:211" customFormat="1" ht="19.95" customHeight="1" x14ac:dyDescent="0.3">
      <c r="A265" s="36"/>
      <c r="B265" s="73"/>
      <c r="C265" s="218"/>
      <c r="D265" s="389"/>
      <c r="E265" s="822" t="s">
        <v>1938</v>
      </c>
      <c r="F265" s="822"/>
      <c r="G265" s="822"/>
      <c r="H265" s="822"/>
      <c r="I265" s="822"/>
      <c r="J265" s="822"/>
      <c r="K265" s="822"/>
      <c r="L265" s="822"/>
      <c r="M265" s="822"/>
      <c r="N265" s="822"/>
      <c r="O265" s="822"/>
      <c r="P265" s="822"/>
      <c r="Q265" s="822"/>
      <c r="R265" s="898"/>
      <c r="S265" s="36"/>
      <c r="T265" s="74"/>
      <c r="U265" s="74"/>
      <c r="V265" s="74"/>
      <c r="W265" s="74"/>
      <c r="X265" s="74"/>
      <c r="Y265" s="74"/>
      <c r="Z265" s="74"/>
      <c r="AA265" s="74"/>
      <c r="AB265" s="74"/>
      <c r="AC265" s="74"/>
      <c r="AD265" s="74"/>
      <c r="AE265" s="74"/>
      <c r="AF265" s="74"/>
      <c r="AG265" s="74"/>
      <c r="AH265" s="74"/>
      <c r="AI265" s="74"/>
      <c r="AJ265" s="74"/>
      <c r="AK265" s="74"/>
      <c r="AL265" s="74"/>
      <c r="AM265" s="74"/>
      <c r="AN265" s="74"/>
      <c r="AO265" s="74"/>
      <c r="AP265" s="74"/>
      <c r="AQ265" s="74"/>
      <c r="AR265" s="74"/>
      <c r="AS265" s="74"/>
      <c r="AT265" s="74"/>
      <c r="AU265" s="74"/>
      <c r="AV265" s="74"/>
      <c r="AW265" s="74"/>
      <c r="AX265" s="74"/>
      <c r="AY265" s="74"/>
      <c r="AZ265" s="74"/>
      <c r="BA265" s="74"/>
      <c r="BB265" s="74"/>
      <c r="BC265" s="74"/>
      <c r="BD265" s="74"/>
      <c r="BE265" s="74"/>
      <c r="BF265" s="74"/>
      <c r="BG265" s="74"/>
      <c r="BH265" s="74"/>
      <c r="BI265" s="74"/>
      <c r="BJ265" s="74"/>
      <c r="BK265" s="74"/>
      <c r="BL265" s="74"/>
      <c r="BM265" s="74"/>
      <c r="BN265" s="74"/>
      <c r="BO265" s="74"/>
      <c r="BP265" s="74"/>
      <c r="BQ265" s="74"/>
      <c r="BR265" s="74"/>
      <c r="BS265" s="74"/>
      <c r="BT265" s="74"/>
      <c r="BU265" s="74"/>
      <c r="BV265" s="74"/>
      <c r="BW265" s="74"/>
      <c r="BX265" s="74"/>
      <c r="BY265" s="74"/>
      <c r="BZ265" s="74"/>
      <c r="CA265" s="74"/>
      <c r="CB265" s="74"/>
      <c r="CC265" s="74"/>
      <c r="CD265" s="74"/>
      <c r="CE265" s="74"/>
      <c r="CF265" s="74"/>
      <c r="CG265" s="74"/>
      <c r="CH265" s="74"/>
      <c r="CI265" s="74"/>
      <c r="CJ265" s="74"/>
      <c r="CK265" s="74"/>
      <c r="CL265" s="74"/>
      <c r="CM265" s="74"/>
      <c r="CN265" s="74"/>
      <c r="CO265" s="74"/>
      <c r="CP265" s="74"/>
      <c r="CQ265" s="74"/>
      <c r="CR265" s="74"/>
      <c r="CS265" s="74"/>
      <c r="CT265" s="74"/>
      <c r="CU265" s="74"/>
      <c r="CV265" s="74"/>
      <c r="CW265" s="74"/>
      <c r="CX265" s="74"/>
      <c r="CY265" s="74"/>
      <c r="CZ265" s="74"/>
      <c r="DA265" s="74"/>
      <c r="DB265" s="74"/>
      <c r="DC265" s="74"/>
      <c r="DD265" s="74"/>
      <c r="DE265" s="74"/>
      <c r="DF265" s="74"/>
      <c r="DG265" s="74"/>
      <c r="DH265" s="74"/>
      <c r="DI265" s="74"/>
      <c r="DJ265" s="74"/>
      <c r="DK265" s="74"/>
      <c r="DL265" s="74"/>
      <c r="DM265" s="74"/>
      <c r="DN265" s="74"/>
      <c r="DO265" s="74"/>
      <c r="DP265" s="74"/>
      <c r="DQ265" s="74"/>
      <c r="DR265" s="74"/>
      <c r="DS265" s="74"/>
      <c r="DT265" s="74"/>
      <c r="DU265" s="74"/>
      <c r="DV265" s="74"/>
      <c r="DW265" s="74"/>
      <c r="DX265" s="74"/>
      <c r="DY265" s="74"/>
      <c r="DZ265" s="74"/>
      <c r="EA265" s="74"/>
      <c r="EB265" s="74"/>
      <c r="EC265" s="74"/>
      <c r="ED265" s="74"/>
      <c r="EE265" s="74"/>
      <c r="EF265" s="74"/>
      <c r="EG265" s="74"/>
      <c r="EH265" s="74"/>
      <c r="EI265" s="74"/>
      <c r="EJ265" s="74"/>
      <c r="EK265" s="74"/>
      <c r="EL265" s="74"/>
      <c r="EM265" s="74"/>
      <c r="EN265" s="74"/>
      <c r="EO265" s="74"/>
      <c r="EP265" s="74"/>
      <c r="EQ265" s="74"/>
      <c r="ER265" s="74"/>
      <c r="ES265" s="74"/>
      <c r="ET265" s="74"/>
      <c r="EU265" s="74"/>
      <c r="EV265" s="74"/>
      <c r="EW265" s="74"/>
      <c r="EX265" s="74"/>
      <c r="EY265" s="74"/>
      <c r="EZ265" s="74"/>
      <c r="FA265" s="74"/>
      <c r="FB265" s="74"/>
      <c r="FC265" s="74"/>
      <c r="FD265" s="74"/>
      <c r="FE265" s="74"/>
      <c r="FF265" s="74"/>
      <c r="FG265" s="74"/>
      <c r="FH265" s="74"/>
      <c r="FI265" s="74"/>
      <c r="FJ265" s="74"/>
      <c r="FK265" s="74"/>
      <c r="FL265" s="74"/>
      <c r="FM265" s="74"/>
      <c r="FN265" s="74"/>
      <c r="FO265" s="74"/>
      <c r="FP265" s="74"/>
      <c r="FQ265" s="74"/>
      <c r="FR265" s="74"/>
      <c r="FS265" s="74"/>
      <c r="FT265" s="74"/>
      <c r="FU265" s="74"/>
      <c r="FV265" s="74"/>
      <c r="FW265" s="74"/>
      <c r="FX265" s="74"/>
      <c r="FY265" s="74"/>
      <c r="FZ265" s="74"/>
      <c r="GA265" s="74"/>
      <c r="GB265" s="74"/>
      <c r="GC265" s="74"/>
      <c r="GD265" s="74"/>
      <c r="GE265" s="74"/>
      <c r="GF265" s="74"/>
      <c r="GG265" s="74"/>
      <c r="GH265" s="74"/>
      <c r="GI265" s="74"/>
      <c r="GJ265" s="74"/>
      <c r="GK265" s="74"/>
      <c r="GL265" s="74"/>
      <c r="GM265" s="74"/>
      <c r="GN265" s="74"/>
      <c r="GO265" s="74"/>
      <c r="GP265" s="74"/>
      <c r="GQ265" s="74"/>
      <c r="GR265" s="74"/>
      <c r="GS265" s="74"/>
      <c r="GT265" s="74"/>
      <c r="GU265" s="74"/>
      <c r="GV265" s="74"/>
      <c r="GW265" s="74"/>
      <c r="GX265" s="74"/>
      <c r="GY265" s="74"/>
      <c r="GZ265" s="74"/>
      <c r="HA265" s="74"/>
      <c r="HB265" s="74"/>
      <c r="HC265" s="74"/>
    </row>
    <row r="266" spans="1:211" customFormat="1" ht="19.95" customHeight="1" x14ac:dyDescent="0.3">
      <c r="A266" s="36"/>
      <c r="B266" s="73"/>
      <c r="C266" s="218"/>
      <c r="D266" s="389"/>
      <c r="E266" s="825" t="s">
        <v>1939</v>
      </c>
      <c r="F266" s="825"/>
      <c r="G266" s="825"/>
      <c r="H266" s="825"/>
      <c r="I266" s="825"/>
      <c r="J266" s="825"/>
      <c r="K266" s="825"/>
      <c r="L266" s="825"/>
      <c r="M266" s="825"/>
      <c r="N266" s="825"/>
      <c r="O266" s="825"/>
      <c r="P266" s="825"/>
      <c r="Q266" s="825"/>
      <c r="R266" s="90"/>
      <c r="S266" s="36"/>
      <c r="T266" s="74"/>
      <c r="U266" s="74"/>
      <c r="V266" s="74"/>
      <c r="W266" s="74"/>
      <c r="X266" s="74"/>
      <c r="Y266" s="74"/>
      <c r="Z266" s="74"/>
      <c r="AA266" s="74"/>
      <c r="AB266" s="74"/>
      <c r="AC266" s="74"/>
      <c r="AD266" s="74"/>
      <c r="AE266" s="74"/>
      <c r="AF266" s="74"/>
      <c r="AG266" s="74"/>
      <c r="AH266" s="74"/>
      <c r="AI266" s="74"/>
      <c r="AJ266" s="74"/>
      <c r="AK266" s="74"/>
      <c r="AL266" s="74"/>
      <c r="AM266" s="74"/>
      <c r="AN266" s="74"/>
      <c r="AO266" s="74"/>
      <c r="AP266" s="74"/>
      <c r="AQ266" s="74"/>
      <c r="AR266" s="74"/>
      <c r="AS266" s="74"/>
      <c r="AT266" s="74"/>
      <c r="AU266" s="74"/>
      <c r="AV266" s="74"/>
      <c r="AW266" s="74"/>
      <c r="AX266" s="74"/>
      <c r="AY266" s="74"/>
      <c r="AZ266" s="74"/>
      <c r="BA266" s="74"/>
      <c r="BB266" s="74"/>
      <c r="BC266" s="74"/>
      <c r="BD266" s="74"/>
      <c r="BE266" s="74"/>
      <c r="BF266" s="74"/>
      <c r="BG266" s="74"/>
      <c r="BH266" s="74"/>
      <c r="BI266" s="74"/>
      <c r="BJ266" s="74"/>
      <c r="BK266" s="74"/>
      <c r="BL266" s="74"/>
      <c r="BM266" s="74"/>
      <c r="BN266" s="74"/>
      <c r="BO266" s="74"/>
      <c r="BP266" s="74"/>
      <c r="BQ266" s="74"/>
      <c r="BR266" s="74"/>
      <c r="BS266" s="74"/>
      <c r="BT266" s="74"/>
      <c r="BU266" s="74"/>
      <c r="BV266" s="74"/>
      <c r="BW266" s="74"/>
      <c r="BX266" s="74"/>
      <c r="BY266" s="74"/>
      <c r="BZ266" s="74"/>
      <c r="CA266" s="74"/>
      <c r="CB266" s="74"/>
      <c r="CC266" s="74"/>
      <c r="CD266" s="74"/>
      <c r="CE266" s="74"/>
      <c r="CF266" s="74"/>
      <c r="CG266" s="74"/>
      <c r="CH266" s="74"/>
      <c r="CI266" s="74"/>
      <c r="CJ266" s="74"/>
      <c r="CK266" s="74"/>
      <c r="CL266" s="74"/>
      <c r="CM266" s="74"/>
      <c r="CN266" s="74"/>
      <c r="CO266" s="74"/>
      <c r="CP266" s="74"/>
      <c r="CQ266" s="74"/>
      <c r="CR266" s="74"/>
      <c r="CS266" s="74"/>
      <c r="CT266" s="74"/>
      <c r="CU266" s="74"/>
      <c r="CV266" s="74"/>
      <c r="CW266" s="74"/>
      <c r="CX266" s="74"/>
      <c r="CY266" s="74"/>
      <c r="CZ266" s="74"/>
      <c r="DA266" s="74"/>
      <c r="DB266" s="74"/>
      <c r="DC266" s="74"/>
      <c r="DD266" s="74"/>
      <c r="DE266" s="74"/>
      <c r="DF266" s="74"/>
      <c r="DG266" s="74"/>
      <c r="DH266" s="74"/>
      <c r="DI266" s="74"/>
      <c r="DJ266" s="74"/>
      <c r="DK266" s="74"/>
      <c r="DL266" s="74"/>
      <c r="DM266" s="74"/>
      <c r="DN266" s="74"/>
      <c r="DO266" s="74"/>
      <c r="DP266" s="74"/>
      <c r="DQ266" s="74"/>
      <c r="DR266" s="74"/>
      <c r="DS266" s="74"/>
      <c r="DT266" s="74"/>
      <c r="DU266" s="74"/>
      <c r="DV266" s="74"/>
      <c r="DW266" s="74"/>
      <c r="DX266" s="74"/>
      <c r="DY266" s="74"/>
      <c r="DZ266" s="74"/>
      <c r="EA266" s="74"/>
      <c r="EB266" s="74"/>
      <c r="EC266" s="74"/>
      <c r="ED266" s="74"/>
      <c r="EE266" s="74"/>
      <c r="EF266" s="74"/>
      <c r="EG266" s="74"/>
      <c r="EH266" s="74"/>
      <c r="EI266" s="74"/>
      <c r="EJ266" s="74"/>
      <c r="EK266" s="74"/>
      <c r="EL266" s="74"/>
      <c r="EM266" s="74"/>
      <c r="EN266" s="74"/>
      <c r="EO266" s="74"/>
      <c r="EP266" s="74"/>
      <c r="EQ266" s="74"/>
      <c r="ER266" s="74"/>
      <c r="ES266" s="74"/>
      <c r="ET266" s="74"/>
      <c r="EU266" s="74"/>
      <c r="EV266" s="74"/>
      <c r="EW266" s="74"/>
      <c r="EX266" s="74"/>
      <c r="EY266" s="74"/>
      <c r="EZ266" s="74"/>
      <c r="FA266" s="74"/>
      <c r="FB266" s="74"/>
      <c r="FC266" s="74"/>
      <c r="FD266" s="74"/>
      <c r="FE266" s="74"/>
      <c r="FF266" s="74"/>
      <c r="FG266" s="74"/>
      <c r="FH266" s="74"/>
      <c r="FI266" s="74"/>
      <c r="FJ266" s="74"/>
      <c r="FK266" s="74"/>
      <c r="FL266" s="74"/>
      <c r="FM266" s="74"/>
      <c r="FN266" s="74"/>
      <c r="FO266" s="74"/>
      <c r="FP266" s="74"/>
      <c r="FQ266" s="74"/>
      <c r="FR266" s="74"/>
      <c r="FS266" s="74"/>
      <c r="FT266" s="74"/>
      <c r="FU266" s="74"/>
      <c r="FV266" s="74"/>
      <c r="FW266" s="74"/>
      <c r="FX266" s="74"/>
      <c r="FY266" s="74"/>
      <c r="FZ266" s="74"/>
      <c r="GA266" s="74"/>
      <c r="GB266" s="74"/>
      <c r="GC266" s="74"/>
      <c r="GD266" s="74"/>
      <c r="GE266" s="74"/>
      <c r="GF266" s="74"/>
      <c r="GG266" s="74"/>
      <c r="GH266" s="74"/>
      <c r="GI266" s="74"/>
      <c r="GJ266" s="74"/>
      <c r="GK266" s="74"/>
      <c r="GL266" s="74"/>
      <c r="GM266" s="74"/>
      <c r="GN266" s="74"/>
      <c r="GO266" s="74"/>
      <c r="GP266" s="74"/>
      <c r="GQ266" s="74"/>
      <c r="GR266" s="74"/>
      <c r="GS266" s="74"/>
      <c r="GT266" s="74"/>
      <c r="GU266" s="74"/>
      <c r="GV266" s="74"/>
      <c r="GW266" s="74"/>
      <c r="GX266" s="74"/>
      <c r="GY266" s="74"/>
      <c r="GZ266" s="74"/>
      <c r="HA266" s="74"/>
      <c r="HB266" s="74"/>
      <c r="HC266" s="74"/>
    </row>
    <row r="267" spans="1:211" customFormat="1" ht="19.95" customHeight="1" x14ac:dyDescent="0.3">
      <c r="A267" s="36"/>
      <c r="B267" s="73"/>
      <c r="C267" s="218"/>
      <c r="D267" s="389"/>
      <c r="E267" s="822" t="s">
        <v>1940</v>
      </c>
      <c r="F267" s="822"/>
      <c r="G267" s="822"/>
      <c r="H267" s="822"/>
      <c r="I267" s="822"/>
      <c r="J267" s="822"/>
      <c r="K267" s="822"/>
      <c r="L267" s="822"/>
      <c r="M267" s="822"/>
      <c r="N267" s="822"/>
      <c r="O267" s="822"/>
      <c r="P267" s="74"/>
      <c r="Q267" s="74"/>
      <c r="R267" s="90"/>
      <c r="S267" s="36"/>
      <c r="T267" s="74"/>
      <c r="U267" s="74"/>
      <c r="V267" s="74"/>
      <c r="W267" s="74"/>
      <c r="X267" s="74"/>
      <c r="Y267" s="74"/>
      <c r="Z267" s="74"/>
      <c r="AA267" s="74"/>
      <c r="AB267" s="74"/>
      <c r="AC267" s="74"/>
      <c r="AD267" s="74"/>
      <c r="AE267" s="74"/>
      <c r="AF267" s="74"/>
      <c r="AG267" s="74"/>
      <c r="AH267" s="74"/>
      <c r="AI267" s="74"/>
      <c r="AJ267" s="74"/>
      <c r="AK267" s="74"/>
      <c r="AL267" s="74"/>
      <c r="AM267" s="74"/>
      <c r="AN267" s="74"/>
      <c r="AO267" s="74"/>
      <c r="AP267" s="74"/>
      <c r="AQ267" s="74"/>
      <c r="AR267" s="74"/>
      <c r="AS267" s="74"/>
      <c r="AT267" s="74"/>
      <c r="AU267" s="74"/>
      <c r="AV267" s="74"/>
      <c r="AW267" s="74"/>
      <c r="AX267" s="74"/>
      <c r="AY267" s="74"/>
      <c r="AZ267" s="74"/>
      <c r="BA267" s="74"/>
      <c r="BB267" s="74"/>
      <c r="BC267" s="74"/>
      <c r="BD267" s="74"/>
      <c r="BE267" s="74"/>
      <c r="BF267" s="74"/>
      <c r="BG267" s="74"/>
      <c r="BH267" s="74"/>
      <c r="BI267" s="74"/>
      <c r="BJ267" s="74"/>
      <c r="BK267" s="74"/>
      <c r="BL267" s="74"/>
      <c r="BM267" s="74"/>
      <c r="BN267" s="74"/>
      <c r="BO267" s="74"/>
      <c r="BP267" s="74"/>
      <c r="BQ267" s="74"/>
      <c r="BR267" s="74"/>
      <c r="BS267" s="74"/>
      <c r="BT267" s="74"/>
      <c r="BU267" s="74"/>
      <c r="BV267" s="74"/>
      <c r="BW267" s="74"/>
      <c r="BX267" s="74"/>
      <c r="BY267" s="74"/>
      <c r="BZ267" s="74"/>
      <c r="CA267" s="74"/>
      <c r="CB267" s="74"/>
      <c r="CC267" s="74"/>
      <c r="CD267" s="74"/>
      <c r="CE267" s="74"/>
      <c r="CF267" s="74"/>
      <c r="CG267" s="74"/>
      <c r="CH267" s="74"/>
      <c r="CI267" s="74"/>
      <c r="CJ267" s="74"/>
      <c r="CK267" s="74"/>
      <c r="CL267" s="74"/>
      <c r="CM267" s="74"/>
      <c r="CN267" s="74"/>
      <c r="CO267" s="74"/>
      <c r="CP267" s="74"/>
      <c r="CQ267" s="74"/>
      <c r="CR267" s="74"/>
      <c r="CS267" s="74"/>
      <c r="CT267" s="74"/>
      <c r="CU267" s="74"/>
      <c r="CV267" s="74"/>
      <c r="CW267" s="74"/>
      <c r="CX267" s="74"/>
      <c r="CY267" s="74"/>
      <c r="CZ267" s="74"/>
      <c r="DA267" s="74"/>
      <c r="DB267" s="74"/>
      <c r="DC267" s="74"/>
      <c r="DD267" s="74"/>
      <c r="DE267" s="74"/>
      <c r="DF267" s="74"/>
      <c r="DG267" s="74"/>
      <c r="DH267" s="74"/>
      <c r="DI267" s="74"/>
      <c r="DJ267" s="74"/>
      <c r="DK267" s="74"/>
      <c r="DL267" s="74"/>
      <c r="DM267" s="74"/>
      <c r="DN267" s="74"/>
      <c r="DO267" s="74"/>
      <c r="DP267" s="74"/>
      <c r="DQ267" s="74"/>
      <c r="DR267" s="74"/>
      <c r="DS267" s="74"/>
      <c r="DT267" s="74"/>
      <c r="DU267" s="74"/>
      <c r="DV267" s="74"/>
      <c r="DW267" s="74"/>
      <c r="DX267" s="74"/>
      <c r="DY267" s="74"/>
      <c r="DZ267" s="74"/>
      <c r="EA267" s="74"/>
      <c r="EB267" s="74"/>
      <c r="EC267" s="74"/>
      <c r="ED267" s="74"/>
      <c r="EE267" s="74"/>
      <c r="EF267" s="74"/>
      <c r="EG267" s="74"/>
      <c r="EH267" s="74"/>
      <c r="EI267" s="74"/>
      <c r="EJ267" s="74"/>
      <c r="EK267" s="74"/>
      <c r="EL267" s="74"/>
      <c r="EM267" s="74"/>
      <c r="EN267" s="74"/>
      <c r="EO267" s="74"/>
      <c r="EP267" s="74"/>
      <c r="EQ267" s="74"/>
      <c r="ER267" s="74"/>
      <c r="ES267" s="74"/>
      <c r="ET267" s="74"/>
      <c r="EU267" s="74"/>
      <c r="EV267" s="74"/>
      <c r="EW267" s="74"/>
      <c r="EX267" s="74"/>
      <c r="EY267" s="74"/>
      <c r="EZ267" s="74"/>
      <c r="FA267" s="74"/>
      <c r="FB267" s="74"/>
      <c r="FC267" s="74"/>
      <c r="FD267" s="74"/>
      <c r="FE267" s="74"/>
      <c r="FF267" s="74"/>
      <c r="FG267" s="74"/>
      <c r="FH267" s="74"/>
      <c r="FI267" s="74"/>
      <c r="FJ267" s="74"/>
      <c r="FK267" s="74"/>
      <c r="FL267" s="74"/>
      <c r="FM267" s="74"/>
      <c r="FN267" s="74"/>
      <c r="FO267" s="74"/>
      <c r="FP267" s="74"/>
      <c r="FQ267" s="74"/>
      <c r="FR267" s="74"/>
      <c r="FS267" s="74"/>
      <c r="FT267" s="74"/>
      <c r="FU267" s="74"/>
      <c r="FV267" s="74"/>
      <c r="FW267" s="74"/>
      <c r="FX267" s="74"/>
      <c r="FY267" s="74"/>
      <c r="FZ267" s="74"/>
      <c r="GA267" s="74"/>
      <c r="GB267" s="74"/>
      <c r="GC267" s="74"/>
      <c r="GD267" s="74"/>
      <c r="GE267" s="74"/>
      <c r="GF267" s="74"/>
      <c r="GG267" s="74"/>
      <c r="GH267" s="74"/>
      <c r="GI267" s="74"/>
      <c r="GJ267" s="74"/>
      <c r="GK267" s="74"/>
      <c r="GL267" s="74"/>
      <c r="GM267" s="74"/>
      <c r="GN267" s="74"/>
      <c r="GO267" s="74"/>
      <c r="GP267" s="74"/>
      <c r="GQ267" s="74"/>
      <c r="GR267" s="74"/>
      <c r="GS267" s="74"/>
      <c r="GT267" s="74"/>
      <c r="GU267" s="74"/>
      <c r="GV267" s="74"/>
      <c r="GW267" s="74"/>
      <c r="GX267" s="74"/>
      <c r="GY267" s="74"/>
      <c r="GZ267" s="74"/>
      <c r="HA267" s="74"/>
      <c r="HB267" s="74"/>
      <c r="HC267" s="74"/>
    </row>
    <row r="268" spans="1:211" customFormat="1" ht="19.95" customHeight="1" x14ac:dyDescent="0.3">
      <c r="A268" s="36"/>
      <c r="B268" s="73"/>
      <c r="C268" s="218"/>
      <c r="D268" s="74"/>
      <c r="E268" s="832" t="s">
        <v>1941</v>
      </c>
      <c r="F268" s="832"/>
      <c r="G268" s="832"/>
      <c r="H268" s="832"/>
      <c r="I268" s="832"/>
      <c r="J268" s="832"/>
      <c r="K268" s="832"/>
      <c r="L268" s="832"/>
      <c r="M268" s="832"/>
      <c r="N268" s="832"/>
      <c r="O268" s="832"/>
      <c r="P268" s="832"/>
      <c r="Q268" s="832"/>
      <c r="R268" s="833"/>
      <c r="S268" s="36"/>
      <c r="T268" s="74"/>
      <c r="U268" s="74"/>
      <c r="V268" s="74"/>
      <c r="W268" s="74"/>
      <c r="X268" s="74"/>
      <c r="Y268" s="74"/>
      <c r="Z268" s="74"/>
      <c r="AA268" s="74"/>
      <c r="AB268" s="74"/>
      <c r="AC268" s="74"/>
      <c r="AD268" s="74"/>
      <c r="AE268" s="74"/>
      <c r="AF268" s="74"/>
      <c r="AG268" s="74"/>
      <c r="AH268" s="74"/>
      <c r="AI268" s="74"/>
      <c r="AJ268" s="74"/>
      <c r="AK268" s="74"/>
      <c r="AL268" s="74"/>
      <c r="AM268" s="74"/>
      <c r="AN268" s="74"/>
      <c r="AO268" s="74"/>
      <c r="AP268" s="74"/>
      <c r="AQ268" s="74"/>
      <c r="AR268" s="74"/>
      <c r="AS268" s="74"/>
      <c r="AT268" s="74"/>
      <c r="AU268" s="74"/>
      <c r="AV268" s="74"/>
      <c r="AW268" s="74"/>
      <c r="AX268" s="74"/>
      <c r="AY268" s="74"/>
      <c r="AZ268" s="74"/>
      <c r="BA268" s="74"/>
      <c r="BB268" s="74"/>
      <c r="BC268" s="74"/>
      <c r="BD268" s="74"/>
      <c r="BE268" s="74"/>
      <c r="BF268" s="74"/>
      <c r="BG268" s="74"/>
      <c r="BH268" s="74"/>
      <c r="BI268" s="74"/>
      <c r="BJ268" s="74"/>
      <c r="BK268" s="74"/>
      <c r="BL268" s="74"/>
      <c r="BM268" s="74"/>
      <c r="BN268" s="74"/>
      <c r="BO268" s="74"/>
      <c r="BP268" s="74"/>
      <c r="BQ268" s="74"/>
      <c r="BR268" s="74"/>
      <c r="BS268" s="74"/>
      <c r="BT268" s="74"/>
      <c r="BU268" s="74"/>
      <c r="BV268" s="74"/>
      <c r="BW268" s="74"/>
      <c r="BX268" s="74"/>
      <c r="BY268" s="74"/>
      <c r="BZ268" s="74"/>
      <c r="CA268" s="74"/>
      <c r="CB268" s="74"/>
      <c r="CC268" s="74"/>
      <c r="CD268" s="74"/>
      <c r="CE268" s="74"/>
      <c r="CF268" s="74"/>
      <c r="CG268" s="74"/>
      <c r="CH268" s="74"/>
      <c r="CI268" s="74"/>
      <c r="CJ268" s="74"/>
      <c r="CK268" s="74"/>
      <c r="CL268" s="74"/>
      <c r="CM268" s="74"/>
      <c r="CN268" s="74"/>
      <c r="CO268" s="74"/>
      <c r="CP268" s="74"/>
      <c r="CQ268" s="74"/>
      <c r="CR268" s="74"/>
      <c r="CS268" s="74"/>
      <c r="CT268" s="74"/>
      <c r="CU268" s="74"/>
      <c r="CV268" s="74"/>
      <c r="CW268" s="74"/>
      <c r="CX268" s="74"/>
      <c r="CY268" s="74"/>
      <c r="CZ268" s="74"/>
      <c r="DA268" s="74"/>
      <c r="DB268" s="74"/>
      <c r="DC268" s="74"/>
      <c r="DD268" s="74"/>
      <c r="DE268" s="74"/>
      <c r="DF268" s="74"/>
      <c r="DG268" s="74"/>
      <c r="DH268" s="74"/>
      <c r="DI268" s="74"/>
      <c r="DJ268" s="74"/>
      <c r="DK268" s="74"/>
      <c r="DL268" s="74"/>
      <c r="DM268" s="74"/>
      <c r="DN268" s="74"/>
      <c r="DO268" s="74"/>
      <c r="DP268" s="74"/>
      <c r="DQ268" s="74"/>
      <c r="DR268" s="74"/>
      <c r="DS268" s="74"/>
      <c r="DT268" s="74"/>
      <c r="DU268" s="74"/>
      <c r="DV268" s="74"/>
      <c r="DW268" s="74"/>
      <c r="DX268" s="74"/>
      <c r="DY268" s="74"/>
      <c r="DZ268" s="74"/>
      <c r="EA268" s="74"/>
      <c r="EB268" s="74"/>
      <c r="EC268" s="74"/>
      <c r="ED268" s="74"/>
      <c r="EE268" s="74"/>
      <c r="EF268" s="74"/>
      <c r="EG268" s="74"/>
      <c r="EH268" s="74"/>
      <c r="EI268" s="74"/>
      <c r="EJ268" s="74"/>
      <c r="EK268" s="74"/>
      <c r="EL268" s="74"/>
      <c r="EM268" s="74"/>
      <c r="EN268" s="74"/>
      <c r="EO268" s="74"/>
      <c r="EP268" s="74"/>
      <c r="EQ268" s="74"/>
      <c r="ER268" s="74"/>
      <c r="ES268" s="74"/>
      <c r="ET268" s="74"/>
      <c r="EU268" s="74"/>
      <c r="EV268" s="74"/>
      <c r="EW268" s="74"/>
      <c r="EX268" s="74"/>
      <c r="EY268" s="74"/>
      <c r="EZ268" s="74"/>
      <c r="FA268" s="74"/>
      <c r="FB268" s="74"/>
      <c r="FC268" s="74"/>
      <c r="FD268" s="74"/>
      <c r="FE268" s="74"/>
      <c r="FF268" s="74"/>
      <c r="FG268" s="74"/>
      <c r="FH268" s="74"/>
      <c r="FI268" s="74"/>
      <c r="FJ268" s="74"/>
      <c r="FK268" s="74"/>
      <c r="FL268" s="74"/>
      <c r="FM268" s="74"/>
      <c r="FN268" s="74"/>
      <c r="FO268" s="74"/>
      <c r="FP268" s="74"/>
      <c r="FQ268" s="74"/>
      <c r="FR268" s="74"/>
      <c r="FS268" s="74"/>
      <c r="FT268" s="74"/>
      <c r="FU268" s="74"/>
      <c r="FV268" s="74"/>
      <c r="FW268" s="74"/>
      <c r="FX268" s="74"/>
      <c r="FY268" s="74"/>
      <c r="FZ268" s="74"/>
      <c r="GA268" s="74"/>
      <c r="GB268" s="74"/>
      <c r="GC268" s="74"/>
      <c r="GD268" s="74"/>
      <c r="GE268" s="74"/>
      <c r="GF268" s="74"/>
      <c r="GG268" s="74"/>
      <c r="GH268" s="74"/>
      <c r="GI268" s="74"/>
      <c r="GJ268" s="74"/>
      <c r="GK268" s="74"/>
      <c r="GL268" s="74"/>
      <c r="GM268" s="74"/>
      <c r="GN268" s="74"/>
      <c r="GO268" s="74"/>
      <c r="GP268" s="74"/>
      <c r="GQ268" s="74"/>
      <c r="GR268" s="74"/>
      <c r="GS268" s="74"/>
      <c r="GT268" s="74"/>
      <c r="GU268" s="74"/>
      <c r="GV268" s="74"/>
      <c r="GW268" s="74"/>
      <c r="GX268" s="74"/>
      <c r="GY268" s="74"/>
      <c r="GZ268" s="74"/>
      <c r="HA268" s="74"/>
      <c r="HB268" s="74"/>
      <c r="HC268" s="74"/>
    </row>
    <row r="269" spans="1:211" customFormat="1" ht="19.95" customHeight="1" x14ac:dyDescent="0.3">
      <c r="A269" s="36"/>
      <c r="B269" s="73"/>
      <c r="C269" s="218"/>
      <c r="D269" s="74"/>
      <c r="E269" s="832"/>
      <c r="F269" s="832"/>
      <c r="G269" s="832"/>
      <c r="H269" s="832"/>
      <c r="I269" s="832"/>
      <c r="J269" s="832"/>
      <c r="K269" s="832"/>
      <c r="L269" s="832"/>
      <c r="M269" s="832"/>
      <c r="N269" s="832"/>
      <c r="O269" s="832"/>
      <c r="P269" s="832"/>
      <c r="Q269" s="832"/>
      <c r="R269" s="833"/>
      <c r="S269" s="36"/>
      <c r="T269" s="74"/>
      <c r="U269" s="74"/>
      <c r="V269" s="74"/>
      <c r="W269" s="74"/>
      <c r="X269" s="74"/>
      <c r="Y269" s="74"/>
      <c r="Z269" s="74"/>
      <c r="AA269" s="74"/>
      <c r="AB269" s="74"/>
      <c r="AC269" s="74"/>
      <c r="AD269" s="74"/>
      <c r="AE269" s="74"/>
      <c r="AF269" s="74"/>
      <c r="AG269" s="74"/>
      <c r="AH269" s="74"/>
      <c r="AI269" s="74"/>
      <c r="AJ269" s="74"/>
      <c r="AK269" s="74"/>
      <c r="AL269" s="74"/>
      <c r="AM269" s="74"/>
      <c r="AN269" s="74"/>
      <c r="AO269" s="74"/>
      <c r="AP269" s="74"/>
      <c r="AQ269" s="74"/>
      <c r="AR269" s="74"/>
      <c r="AS269" s="74"/>
      <c r="AT269" s="74"/>
      <c r="AU269" s="74"/>
      <c r="AV269" s="74"/>
      <c r="AW269" s="74"/>
      <c r="AX269" s="74"/>
      <c r="AY269" s="74"/>
      <c r="AZ269" s="74"/>
      <c r="BA269" s="74"/>
      <c r="BB269" s="74"/>
      <c r="BC269" s="74"/>
      <c r="BD269" s="74"/>
      <c r="BE269" s="74"/>
      <c r="BF269" s="74"/>
      <c r="BG269" s="74"/>
      <c r="BH269" s="74"/>
      <c r="BI269" s="74"/>
      <c r="BJ269" s="74"/>
      <c r="BK269" s="74"/>
      <c r="BL269" s="74"/>
      <c r="BM269" s="74"/>
      <c r="BN269" s="74"/>
      <c r="BO269" s="74"/>
      <c r="BP269" s="74"/>
      <c r="BQ269" s="74"/>
      <c r="BR269" s="74"/>
      <c r="BS269" s="74"/>
      <c r="BT269" s="74"/>
      <c r="BU269" s="74"/>
      <c r="BV269" s="74"/>
      <c r="BW269" s="74"/>
      <c r="BX269" s="74"/>
      <c r="BY269" s="74"/>
      <c r="BZ269" s="74"/>
      <c r="CA269" s="74"/>
      <c r="CB269" s="74"/>
      <c r="CC269" s="74"/>
      <c r="CD269" s="74"/>
      <c r="CE269" s="74"/>
      <c r="CF269" s="74"/>
      <c r="CG269" s="74"/>
      <c r="CH269" s="74"/>
      <c r="CI269" s="74"/>
      <c r="CJ269" s="74"/>
      <c r="CK269" s="74"/>
      <c r="CL269" s="74"/>
      <c r="CM269" s="74"/>
      <c r="CN269" s="74"/>
      <c r="CO269" s="74"/>
      <c r="CP269" s="74"/>
      <c r="CQ269" s="74"/>
      <c r="CR269" s="74"/>
      <c r="CS269" s="74"/>
      <c r="CT269" s="74"/>
      <c r="CU269" s="74"/>
      <c r="CV269" s="74"/>
      <c r="CW269" s="74"/>
      <c r="CX269" s="74"/>
      <c r="CY269" s="74"/>
      <c r="CZ269" s="74"/>
      <c r="DA269" s="74"/>
      <c r="DB269" s="74"/>
      <c r="DC269" s="74"/>
      <c r="DD269" s="74"/>
      <c r="DE269" s="74"/>
      <c r="DF269" s="74"/>
      <c r="DG269" s="74"/>
      <c r="DH269" s="74"/>
      <c r="DI269" s="74"/>
      <c r="DJ269" s="74"/>
      <c r="DK269" s="74"/>
      <c r="DL269" s="74"/>
      <c r="DM269" s="74"/>
      <c r="DN269" s="74"/>
      <c r="DO269" s="74"/>
      <c r="DP269" s="74"/>
      <c r="DQ269" s="74"/>
      <c r="DR269" s="74"/>
      <c r="DS269" s="74"/>
      <c r="DT269" s="74"/>
      <c r="DU269" s="74"/>
      <c r="DV269" s="74"/>
      <c r="DW269" s="74"/>
      <c r="DX269" s="74"/>
      <c r="DY269" s="74"/>
      <c r="DZ269" s="74"/>
      <c r="EA269" s="74"/>
      <c r="EB269" s="74"/>
      <c r="EC269" s="74"/>
      <c r="ED269" s="74"/>
      <c r="EE269" s="74"/>
      <c r="EF269" s="74"/>
      <c r="EG269" s="74"/>
      <c r="EH269" s="74"/>
      <c r="EI269" s="74"/>
      <c r="EJ269" s="74"/>
      <c r="EK269" s="74"/>
      <c r="EL269" s="74"/>
      <c r="EM269" s="74"/>
      <c r="EN269" s="74"/>
      <c r="EO269" s="74"/>
      <c r="EP269" s="74"/>
      <c r="EQ269" s="74"/>
      <c r="ER269" s="74"/>
      <c r="ES269" s="74"/>
      <c r="ET269" s="74"/>
      <c r="EU269" s="74"/>
      <c r="EV269" s="74"/>
      <c r="EW269" s="74"/>
      <c r="EX269" s="74"/>
      <c r="EY269" s="74"/>
      <c r="EZ269" s="74"/>
      <c r="FA269" s="74"/>
      <c r="FB269" s="74"/>
      <c r="FC269" s="74"/>
      <c r="FD269" s="74"/>
      <c r="FE269" s="74"/>
      <c r="FF269" s="74"/>
      <c r="FG269" s="74"/>
      <c r="FH269" s="74"/>
      <c r="FI269" s="74"/>
      <c r="FJ269" s="74"/>
      <c r="FK269" s="74"/>
      <c r="FL269" s="74"/>
      <c r="FM269" s="74"/>
      <c r="FN269" s="74"/>
      <c r="FO269" s="74"/>
      <c r="FP269" s="74"/>
      <c r="FQ269" s="74"/>
      <c r="FR269" s="74"/>
      <c r="FS269" s="74"/>
      <c r="FT269" s="74"/>
      <c r="FU269" s="74"/>
      <c r="FV269" s="74"/>
      <c r="FW269" s="74"/>
      <c r="FX269" s="74"/>
      <c r="FY269" s="74"/>
      <c r="FZ269" s="74"/>
      <c r="GA269" s="74"/>
      <c r="GB269" s="74"/>
      <c r="GC269" s="74"/>
      <c r="GD269" s="74"/>
      <c r="GE269" s="74"/>
      <c r="GF269" s="74"/>
      <c r="GG269" s="74"/>
      <c r="GH269" s="74"/>
      <c r="GI269" s="74"/>
      <c r="GJ269" s="74"/>
      <c r="GK269" s="74"/>
      <c r="GL269" s="74"/>
      <c r="GM269" s="74"/>
      <c r="GN269" s="74"/>
      <c r="GO269" s="74"/>
      <c r="GP269" s="74"/>
      <c r="GQ269" s="74"/>
      <c r="GR269" s="74"/>
      <c r="GS269" s="74"/>
      <c r="GT269" s="74"/>
      <c r="GU269" s="74"/>
      <c r="GV269" s="74"/>
      <c r="GW269" s="74"/>
      <c r="GX269" s="74"/>
      <c r="GY269" s="74"/>
      <c r="GZ269" s="74"/>
      <c r="HA269" s="74"/>
      <c r="HB269" s="74"/>
      <c r="HC269" s="74"/>
    </row>
    <row r="270" spans="1:211" customFormat="1" ht="10.199999999999999" customHeight="1" x14ac:dyDescent="0.3">
      <c r="A270" s="36"/>
      <c r="B270" s="73"/>
      <c r="C270" s="218"/>
      <c r="D270" s="74"/>
      <c r="E270" s="202"/>
      <c r="F270" s="202"/>
      <c r="G270" s="74"/>
      <c r="H270" s="74"/>
      <c r="I270" s="74"/>
      <c r="J270" s="74"/>
      <c r="K270" s="74"/>
      <c r="L270" s="74"/>
      <c r="M270" s="74"/>
      <c r="N270" s="74"/>
      <c r="O270" s="74"/>
      <c r="P270" s="74"/>
      <c r="Q270" s="74"/>
      <c r="R270" s="75"/>
      <c r="S270" s="36"/>
      <c r="T270" s="74"/>
      <c r="U270" s="74"/>
      <c r="V270" s="74"/>
      <c r="W270" s="74"/>
      <c r="X270" s="74"/>
      <c r="Y270" s="74"/>
      <c r="Z270" s="74"/>
      <c r="AA270" s="74"/>
      <c r="AB270" s="74"/>
      <c r="AC270" s="74"/>
      <c r="AD270" s="74"/>
      <c r="AE270" s="74"/>
      <c r="AF270" s="74"/>
      <c r="AG270" s="74"/>
      <c r="AH270" s="74"/>
      <c r="AI270" s="74"/>
      <c r="AJ270" s="74"/>
      <c r="AK270" s="74"/>
      <c r="AL270" s="74"/>
      <c r="AM270" s="74"/>
      <c r="AN270" s="74"/>
      <c r="AO270" s="74"/>
      <c r="AP270" s="74"/>
      <c r="AQ270" s="74"/>
      <c r="AR270" s="74"/>
      <c r="AS270" s="74"/>
      <c r="AT270" s="74"/>
      <c r="AU270" s="74"/>
      <c r="AV270" s="74"/>
      <c r="AW270" s="74"/>
      <c r="AX270" s="74"/>
      <c r="AY270" s="74"/>
      <c r="AZ270" s="74"/>
      <c r="BA270" s="74"/>
      <c r="BB270" s="74"/>
      <c r="BC270" s="74"/>
      <c r="BD270" s="74"/>
      <c r="BE270" s="74"/>
      <c r="BF270" s="74"/>
      <c r="BG270" s="74"/>
      <c r="BH270" s="74"/>
      <c r="BI270" s="74"/>
      <c r="BJ270" s="74"/>
      <c r="BK270" s="74"/>
      <c r="BL270" s="74"/>
      <c r="BM270" s="74"/>
      <c r="BN270" s="74"/>
      <c r="BO270" s="74"/>
      <c r="BP270" s="74"/>
      <c r="BQ270" s="74"/>
      <c r="BR270" s="74"/>
      <c r="BS270" s="74"/>
      <c r="BT270" s="74"/>
      <c r="BU270" s="74"/>
      <c r="BV270" s="74"/>
      <c r="BW270" s="74"/>
      <c r="BX270" s="74"/>
      <c r="BY270" s="74"/>
      <c r="BZ270" s="74"/>
      <c r="CA270" s="74"/>
      <c r="CB270" s="74"/>
      <c r="CC270" s="74"/>
      <c r="CD270" s="74"/>
      <c r="CE270" s="74"/>
      <c r="CF270" s="74"/>
      <c r="CG270" s="74"/>
      <c r="CH270" s="74"/>
      <c r="CI270" s="74"/>
      <c r="CJ270" s="74"/>
      <c r="CK270" s="74"/>
      <c r="CL270" s="74"/>
      <c r="CM270" s="74"/>
      <c r="CN270" s="74"/>
      <c r="CO270" s="74"/>
      <c r="CP270" s="74"/>
      <c r="CQ270" s="74"/>
      <c r="CR270" s="74"/>
      <c r="CS270" s="74"/>
      <c r="CT270" s="74"/>
      <c r="CU270" s="74"/>
      <c r="CV270" s="74"/>
      <c r="CW270" s="74"/>
      <c r="CX270" s="74"/>
      <c r="CY270" s="74"/>
      <c r="CZ270" s="74"/>
      <c r="DA270" s="74"/>
      <c r="DB270" s="74"/>
      <c r="DC270" s="74"/>
      <c r="DD270" s="74"/>
      <c r="DE270" s="74"/>
      <c r="DF270" s="74"/>
      <c r="DG270" s="74"/>
      <c r="DH270" s="74"/>
      <c r="DI270" s="74"/>
      <c r="DJ270" s="74"/>
      <c r="DK270" s="74"/>
      <c r="DL270" s="74"/>
      <c r="DM270" s="74"/>
      <c r="DN270" s="74"/>
      <c r="DO270" s="74"/>
      <c r="DP270" s="74"/>
      <c r="DQ270" s="74"/>
      <c r="DR270" s="74"/>
      <c r="DS270" s="74"/>
      <c r="DT270" s="74"/>
      <c r="DU270" s="74"/>
      <c r="DV270" s="74"/>
      <c r="DW270" s="74"/>
      <c r="DX270" s="74"/>
      <c r="DY270" s="74"/>
      <c r="DZ270" s="74"/>
      <c r="EA270" s="74"/>
      <c r="EB270" s="74"/>
      <c r="EC270" s="74"/>
      <c r="ED270" s="74"/>
      <c r="EE270" s="74"/>
      <c r="EF270" s="74"/>
      <c r="EG270" s="74"/>
      <c r="EH270" s="74"/>
      <c r="EI270" s="74"/>
      <c r="EJ270" s="74"/>
      <c r="EK270" s="74"/>
      <c r="EL270" s="74"/>
      <c r="EM270" s="74"/>
      <c r="EN270" s="74"/>
      <c r="EO270" s="74"/>
      <c r="EP270" s="74"/>
      <c r="EQ270" s="74"/>
      <c r="ER270" s="74"/>
      <c r="ES270" s="74"/>
      <c r="ET270" s="74"/>
      <c r="EU270" s="74"/>
      <c r="EV270" s="74"/>
      <c r="EW270" s="74"/>
      <c r="EX270" s="74"/>
      <c r="EY270" s="74"/>
      <c r="EZ270" s="74"/>
      <c r="FA270" s="74"/>
      <c r="FB270" s="74"/>
      <c r="FC270" s="74"/>
      <c r="FD270" s="74"/>
      <c r="FE270" s="74"/>
      <c r="FF270" s="74"/>
      <c r="FG270" s="74"/>
      <c r="FH270" s="74"/>
      <c r="FI270" s="74"/>
      <c r="FJ270" s="74"/>
      <c r="FK270" s="74"/>
      <c r="FL270" s="74"/>
      <c r="FM270" s="74"/>
      <c r="FN270" s="74"/>
      <c r="FO270" s="74"/>
      <c r="FP270" s="74"/>
      <c r="FQ270" s="74"/>
      <c r="FR270" s="74"/>
      <c r="FS270" s="74"/>
      <c r="FT270" s="74"/>
      <c r="FU270" s="74"/>
      <c r="FV270" s="74"/>
      <c r="FW270" s="74"/>
      <c r="FX270" s="74"/>
      <c r="FY270" s="74"/>
      <c r="FZ270" s="74"/>
      <c r="GA270" s="74"/>
      <c r="GB270" s="74"/>
      <c r="GC270" s="74"/>
      <c r="GD270" s="74"/>
      <c r="GE270" s="74"/>
      <c r="GF270" s="74"/>
      <c r="GG270" s="74"/>
      <c r="GH270" s="74"/>
      <c r="GI270" s="74"/>
      <c r="GJ270" s="74"/>
      <c r="GK270" s="74"/>
      <c r="GL270" s="74"/>
      <c r="GM270" s="74"/>
      <c r="GN270" s="74"/>
      <c r="GO270" s="74"/>
      <c r="GP270" s="74"/>
      <c r="GQ270" s="74"/>
      <c r="GR270" s="74"/>
      <c r="GS270" s="74"/>
      <c r="GT270" s="74"/>
      <c r="GU270" s="74"/>
      <c r="GV270" s="74"/>
      <c r="GW270" s="74"/>
      <c r="GX270" s="74"/>
      <c r="GY270" s="74"/>
      <c r="GZ270" s="74"/>
      <c r="HA270" s="74"/>
      <c r="HB270" s="74"/>
      <c r="HC270" s="74"/>
    </row>
    <row r="271" spans="1:211" customFormat="1" ht="25.2" customHeight="1" x14ac:dyDescent="0.3">
      <c r="A271" s="36"/>
      <c r="B271" s="73"/>
      <c r="C271" s="218"/>
      <c r="D271" s="74"/>
      <c r="E271" s="267" t="s">
        <v>1942</v>
      </c>
      <c r="F271" s="950" t="s">
        <v>1943</v>
      </c>
      <c r="G271" s="951"/>
      <c r="H271" s="951"/>
      <c r="I271" s="951"/>
      <c r="J271" s="951"/>
      <c r="K271" s="951"/>
      <c r="L271" s="952"/>
      <c r="M271" s="950" t="s">
        <v>1944</v>
      </c>
      <c r="N271" s="951"/>
      <c r="O271" s="951"/>
      <c r="P271" s="952"/>
      <c r="Q271" s="74"/>
      <c r="R271" s="75"/>
      <c r="S271" s="36"/>
      <c r="T271" s="74"/>
      <c r="U271" s="74"/>
      <c r="V271" s="74"/>
      <c r="W271" s="74"/>
      <c r="X271" s="74"/>
      <c r="Y271" s="74"/>
      <c r="Z271" s="74"/>
      <c r="AA271" s="74"/>
      <c r="AB271" s="74"/>
      <c r="AC271" s="74"/>
      <c r="AD271" s="74"/>
      <c r="AE271" s="74"/>
      <c r="AF271" s="74"/>
      <c r="AG271" s="74"/>
      <c r="AH271" s="74"/>
      <c r="AI271" s="74"/>
      <c r="AJ271" s="74"/>
      <c r="AK271" s="74"/>
      <c r="AL271" s="74"/>
      <c r="AM271" s="74"/>
      <c r="AN271" s="74"/>
      <c r="AO271" s="74"/>
      <c r="AP271" s="74"/>
      <c r="AQ271" s="74"/>
      <c r="AR271" s="74"/>
      <c r="AS271" s="74"/>
      <c r="AT271" s="74"/>
      <c r="AU271" s="74"/>
      <c r="AV271" s="74"/>
      <c r="AW271" s="74"/>
      <c r="AX271" s="74"/>
      <c r="AY271" s="74"/>
      <c r="AZ271" s="74"/>
      <c r="BA271" s="74"/>
      <c r="BB271" s="74"/>
      <c r="BC271" s="74"/>
      <c r="BD271" s="74"/>
      <c r="BE271" s="74"/>
      <c r="BF271" s="74"/>
      <c r="BG271" s="74"/>
      <c r="BH271" s="74"/>
      <c r="BI271" s="74"/>
      <c r="BJ271" s="74"/>
      <c r="BK271" s="74"/>
      <c r="BL271" s="74"/>
      <c r="BM271" s="74"/>
      <c r="BN271" s="74"/>
      <c r="BO271" s="74"/>
      <c r="BP271" s="74"/>
      <c r="BQ271" s="74"/>
      <c r="BR271" s="74"/>
      <c r="BS271" s="74"/>
      <c r="BT271" s="74"/>
      <c r="BU271" s="74"/>
      <c r="BV271" s="74"/>
      <c r="BW271" s="74"/>
      <c r="BX271" s="74"/>
      <c r="BY271" s="74"/>
      <c r="BZ271" s="74"/>
      <c r="CA271" s="74"/>
      <c r="CB271" s="74"/>
      <c r="CC271" s="74"/>
      <c r="CD271" s="74"/>
      <c r="CE271" s="74"/>
      <c r="CF271" s="74"/>
      <c r="CG271" s="74"/>
      <c r="CH271" s="74"/>
      <c r="CI271" s="74"/>
      <c r="CJ271" s="74"/>
      <c r="CK271" s="74"/>
      <c r="CL271" s="74"/>
      <c r="CM271" s="74"/>
      <c r="CN271" s="74"/>
      <c r="CO271" s="74"/>
      <c r="CP271" s="74"/>
      <c r="CQ271" s="74"/>
      <c r="CR271" s="74"/>
      <c r="CS271" s="74"/>
      <c r="CT271" s="74"/>
      <c r="CU271" s="74"/>
      <c r="CV271" s="74"/>
      <c r="CW271" s="74"/>
      <c r="CX271" s="74"/>
      <c r="CY271" s="74"/>
      <c r="CZ271" s="74"/>
      <c r="DA271" s="74"/>
      <c r="DB271" s="74"/>
      <c r="DC271" s="74"/>
      <c r="DD271" s="74"/>
      <c r="DE271" s="74"/>
      <c r="DF271" s="74"/>
      <c r="DG271" s="74"/>
      <c r="DH271" s="74"/>
      <c r="DI271" s="74"/>
      <c r="DJ271" s="74"/>
      <c r="DK271" s="74"/>
      <c r="DL271" s="74"/>
      <c r="DM271" s="74"/>
      <c r="DN271" s="74"/>
      <c r="DO271" s="74"/>
      <c r="DP271" s="74"/>
      <c r="DQ271" s="74"/>
      <c r="DR271" s="74"/>
      <c r="DS271" s="74"/>
      <c r="DT271" s="74"/>
      <c r="DU271" s="74"/>
      <c r="DV271" s="74"/>
      <c r="DW271" s="74"/>
      <c r="DX271" s="74"/>
      <c r="DY271" s="74"/>
      <c r="DZ271" s="74"/>
      <c r="EA271" s="74"/>
      <c r="EB271" s="74"/>
      <c r="EC271" s="74"/>
      <c r="ED271" s="74"/>
      <c r="EE271" s="74"/>
      <c r="EF271" s="74"/>
      <c r="EG271" s="74"/>
      <c r="EH271" s="74"/>
      <c r="EI271" s="74"/>
      <c r="EJ271" s="74"/>
      <c r="EK271" s="74"/>
      <c r="EL271" s="74"/>
      <c r="EM271" s="74"/>
      <c r="EN271" s="74"/>
      <c r="EO271" s="74"/>
      <c r="EP271" s="74"/>
      <c r="EQ271" s="74"/>
      <c r="ER271" s="74"/>
      <c r="ES271" s="74"/>
      <c r="ET271" s="74"/>
      <c r="EU271" s="74"/>
      <c r="EV271" s="74"/>
      <c r="EW271" s="74"/>
      <c r="EX271" s="74"/>
      <c r="EY271" s="74"/>
      <c r="EZ271" s="74"/>
      <c r="FA271" s="74"/>
      <c r="FB271" s="74"/>
      <c r="FC271" s="74"/>
      <c r="FD271" s="74"/>
      <c r="FE271" s="74"/>
      <c r="FF271" s="74"/>
      <c r="FG271" s="74"/>
      <c r="FH271" s="74"/>
      <c r="FI271" s="74"/>
      <c r="FJ271" s="74"/>
      <c r="FK271" s="74"/>
      <c r="FL271" s="74"/>
      <c r="FM271" s="74"/>
      <c r="FN271" s="74"/>
      <c r="FO271" s="74"/>
      <c r="FP271" s="74"/>
      <c r="FQ271" s="74"/>
      <c r="FR271" s="74"/>
      <c r="FS271" s="74"/>
      <c r="FT271" s="74"/>
      <c r="FU271" s="74"/>
      <c r="FV271" s="74"/>
      <c r="FW271" s="74"/>
      <c r="FX271" s="74"/>
      <c r="FY271" s="74"/>
      <c r="FZ271" s="74"/>
      <c r="GA271" s="74"/>
      <c r="GB271" s="74"/>
      <c r="GC271" s="74"/>
      <c r="GD271" s="74"/>
      <c r="GE271" s="74"/>
      <c r="GF271" s="74"/>
      <c r="GG271" s="74"/>
      <c r="GH271" s="74"/>
      <c r="GI271" s="74"/>
      <c r="GJ271" s="74"/>
      <c r="GK271" s="74"/>
      <c r="GL271" s="74"/>
      <c r="GM271" s="74"/>
      <c r="GN271" s="74"/>
      <c r="GO271" s="74"/>
      <c r="GP271" s="74"/>
      <c r="GQ271" s="74"/>
      <c r="GR271" s="74"/>
      <c r="GS271" s="74"/>
      <c r="GT271" s="74"/>
      <c r="GU271" s="74"/>
      <c r="GV271" s="74"/>
      <c r="GW271" s="74"/>
      <c r="GX271" s="74"/>
      <c r="GY271" s="74"/>
      <c r="GZ271" s="74"/>
      <c r="HA271" s="74"/>
      <c r="HB271" s="74"/>
      <c r="HC271" s="74"/>
    </row>
    <row r="272" spans="1:211" customFormat="1" ht="19.95" customHeight="1" x14ac:dyDescent="0.3">
      <c r="A272" s="36"/>
      <c r="B272" s="73"/>
      <c r="C272" s="218"/>
      <c r="D272" s="74"/>
      <c r="E272" s="262">
        <v>1</v>
      </c>
      <c r="F272" s="919" t="s">
        <v>1945</v>
      </c>
      <c r="G272" s="920"/>
      <c r="H272" s="920"/>
      <c r="I272" s="920"/>
      <c r="J272" s="920"/>
      <c r="K272" s="920"/>
      <c r="L272" s="921"/>
      <c r="M272" s="375" t="s">
        <v>1946</v>
      </c>
      <c r="N272" s="376"/>
      <c r="O272" s="376"/>
      <c r="P272" s="377"/>
      <c r="Q272" s="74"/>
      <c r="R272" s="75"/>
      <c r="S272" s="36"/>
      <c r="T272" s="74"/>
      <c r="U272" s="74"/>
      <c r="V272" s="74"/>
      <c r="W272" s="74"/>
      <c r="X272" s="74"/>
      <c r="Y272" s="74"/>
      <c r="Z272" s="74"/>
      <c r="AA272" s="74"/>
      <c r="AB272" s="74"/>
      <c r="AC272" s="74"/>
      <c r="AD272" s="74"/>
      <c r="AE272" s="74"/>
      <c r="AF272" s="74"/>
      <c r="AG272" s="74"/>
      <c r="AH272" s="74"/>
      <c r="AI272" s="74"/>
      <c r="AJ272" s="74"/>
      <c r="AK272" s="74"/>
      <c r="AL272" s="74"/>
      <c r="AM272" s="74"/>
      <c r="AN272" s="74"/>
      <c r="AO272" s="74"/>
      <c r="AP272" s="74"/>
      <c r="AQ272" s="74"/>
      <c r="AR272" s="74"/>
      <c r="AS272" s="74"/>
      <c r="AT272" s="74"/>
      <c r="AU272" s="74"/>
      <c r="AV272" s="74"/>
      <c r="AW272" s="74"/>
      <c r="AX272" s="74"/>
      <c r="AY272" s="74"/>
      <c r="AZ272" s="74"/>
      <c r="BA272" s="74"/>
      <c r="BB272" s="74"/>
      <c r="BC272" s="74"/>
      <c r="BD272" s="74"/>
      <c r="BE272" s="74"/>
      <c r="BF272" s="74"/>
      <c r="BG272" s="74"/>
      <c r="BH272" s="74"/>
      <c r="BI272" s="74"/>
      <c r="BJ272" s="74"/>
      <c r="BK272" s="74"/>
      <c r="BL272" s="74"/>
      <c r="BM272" s="74"/>
      <c r="BN272" s="74"/>
      <c r="BO272" s="74"/>
      <c r="BP272" s="74"/>
      <c r="BQ272" s="74"/>
      <c r="BR272" s="74"/>
      <c r="BS272" s="74"/>
      <c r="BT272" s="74"/>
      <c r="BU272" s="74"/>
      <c r="BV272" s="74"/>
      <c r="BW272" s="74"/>
      <c r="BX272" s="74"/>
      <c r="BY272" s="74"/>
      <c r="BZ272" s="74"/>
      <c r="CA272" s="74"/>
      <c r="CB272" s="74"/>
      <c r="CC272" s="74"/>
      <c r="CD272" s="74"/>
      <c r="CE272" s="74"/>
      <c r="CF272" s="74"/>
      <c r="CG272" s="74"/>
      <c r="CH272" s="74"/>
      <c r="CI272" s="74"/>
      <c r="CJ272" s="74"/>
      <c r="CK272" s="74"/>
      <c r="CL272" s="74"/>
      <c r="CM272" s="74"/>
      <c r="CN272" s="74"/>
      <c r="CO272" s="74"/>
      <c r="CP272" s="74"/>
      <c r="CQ272" s="74"/>
      <c r="CR272" s="74"/>
      <c r="CS272" s="74"/>
      <c r="CT272" s="74"/>
      <c r="CU272" s="74"/>
      <c r="CV272" s="74"/>
      <c r="CW272" s="74"/>
      <c r="CX272" s="74"/>
      <c r="CY272" s="74"/>
      <c r="CZ272" s="74"/>
      <c r="DA272" s="74"/>
      <c r="DB272" s="74"/>
      <c r="DC272" s="74"/>
      <c r="DD272" s="74"/>
      <c r="DE272" s="74"/>
      <c r="DF272" s="74"/>
      <c r="DG272" s="74"/>
      <c r="DH272" s="74"/>
      <c r="DI272" s="74"/>
      <c r="DJ272" s="74"/>
      <c r="DK272" s="74"/>
      <c r="DL272" s="74"/>
      <c r="DM272" s="74"/>
      <c r="DN272" s="74"/>
      <c r="DO272" s="74"/>
      <c r="DP272" s="74"/>
      <c r="DQ272" s="74"/>
      <c r="DR272" s="74"/>
      <c r="DS272" s="74"/>
      <c r="DT272" s="74"/>
      <c r="DU272" s="74"/>
      <c r="DV272" s="74"/>
      <c r="DW272" s="74"/>
      <c r="DX272" s="74"/>
      <c r="DY272" s="74"/>
      <c r="DZ272" s="74"/>
      <c r="EA272" s="74"/>
      <c r="EB272" s="74"/>
      <c r="EC272" s="74"/>
      <c r="ED272" s="74"/>
      <c r="EE272" s="74"/>
      <c r="EF272" s="74"/>
      <c r="EG272" s="74"/>
      <c r="EH272" s="74"/>
      <c r="EI272" s="74"/>
      <c r="EJ272" s="74"/>
      <c r="EK272" s="74"/>
      <c r="EL272" s="74"/>
      <c r="EM272" s="74"/>
      <c r="EN272" s="74"/>
      <c r="EO272" s="74"/>
      <c r="EP272" s="74"/>
      <c r="EQ272" s="74"/>
      <c r="ER272" s="74"/>
      <c r="ES272" s="74"/>
      <c r="ET272" s="74"/>
      <c r="EU272" s="74"/>
      <c r="EV272" s="74"/>
      <c r="EW272" s="74"/>
      <c r="EX272" s="74"/>
      <c r="EY272" s="74"/>
      <c r="EZ272" s="74"/>
      <c r="FA272" s="74"/>
      <c r="FB272" s="74"/>
      <c r="FC272" s="74"/>
      <c r="FD272" s="74"/>
      <c r="FE272" s="74"/>
      <c r="FF272" s="74"/>
      <c r="FG272" s="74"/>
      <c r="FH272" s="74"/>
      <c r="FI272" s="74"/>
      <c r="FJ272" s="74"/>
      <c r="FK272" s="74"/>
      <c r="FL272" s="74"/>
      <c r="FM272" s="74"/>
      <c r="FN272" s="74"/>
      <c r="FO272" s="74"/>
      <c r="FP272" s="74"/>
      <c r="FQ272" s="74"/>
      <c r="FR272" s="74"/>
      <c r="FS272" s="74"/>
      <c r="FT272" s="74"/>
      <c r="FU272" s="74"/>
      <c r="FV272" s="74"/>
      <c r="FW272" s="74"/>
      <c r="FX272" s="74"/>
      <c r="FY272" s="74"/>
      <c r="FZ272" s="74"/>
      <c r="GA272" s="74"/>
      <c r="GB272" s="74"/>
      <c r="GC272" s="74"/>
      <c r="GD272" s="74"/>
      <c r="GE272" s="74"/>
      <c r="GF272" s="74"/>
      <c r="GG272" s="74"/>
      <c r="GH272" s="74"/>
      <c r="GI272" s="74"/>
      <c r="GJ272" s="74"/>
      <c r="GK272" s="74"/>
      <c r="GL272" s="74"/>
      <c r="GM272" s="74"/>
      <c r="GN272" s="74"/>
      <c r="GO272" s="74"/>
      <c r="GP272" s="74"/>
      <c r="GQ272" s="74"/>
      <c r="GR272" s="74"/>
      <c r="GS272" s="74"/>
      <c r="GT272" s="74"/>
      <c r="GU272" s="74"/>
      <c r="GV272" s="74"/>
      <c r="GW272" s="74"/>
      <c r="GX272" s="74"/>
      <c r="GY272" s="74"/>
      <c r="GZ272" s="74"/>
      <c r="HA272" s="74"/>
      <c r="HB272" s="74"/>
      <c r="HC272" s="74"/>
    </row>
    <row r="273" spans="1:211" customFormat="1" ht="19.95" customHeight="1" x14ac:dyDescent="0.3">
      <c r="A273" s="36"/>
      <c r="B273" s="73"/>
      <c r="C273" s="218"/>
      <c r="D273" s="74"/>
      <c r="E273" s="263">
        <v>2</v>
      </c>
      <c r="F273" s="916" t="s">
        <v>1947</v>
      </c>
      <c r="G273" s="917"/>
      <c r="H273" s="917"/>
      <c r="I273" s="917"/>
      <c r="J273" s="917"/>
      <c r="K273" s="917"/>
      <c r="L273" s="918"/>
      <c r="M273" s="378" t="s">
        <v>1948</v>
      </c>
      <c r="N273" s="379"/>
      <c r="O273" s="379"/>
      <c r="P273" s="380"/>
      <c r="Q273" s="74"/>
      <c r="R273" s="75"/>
      <c r="S273" s="36"/>
      <c r="T273" s="74"/>
      <c r="U273" s="74"/>
      <c r="V273" s="74"/>
      <c r="W273" s="74"/>
      <c r="X273" s="74"/>
      <c r="Y273" s="74"/>
      <c r="Z273" s="74"/>
      <c r="AA273" s="74"/>
      <c r="AB273" s="74"/>
      <c r="AC273" s="74"/>
      <c r="AD273" s="74"/>
      <c r="AE273" s="74"/>
      <c r="AF273" s="74"/>
      <c r="AG273" s="74"/>
      <c r="AH273" s="74"/>
      <c r="AI273" s="74"/>
      <c r="AJ273" s="74"/>
      <c r="AK273" s="74"/>
      <c r="AL273" s="74"/>
      <c r="AM273" s="74"/>
      <c r="AN273" s="74"/>
      <c r="AO273" s="74"/>
      <c r="AP273" s="74"/>
      <c r="AQ273" s="74"/>
      <c r="AR273" s="74"/>
      <c r="AS273" s="74"/>
      <c r="AT273" s="74"/>
      <c r="AU273" s="74"/>
      <c r="AV273" s="74"/>
      <c r="AW273" s="74"/>
      <c r="AX273" s="74"/>
      <c r="AY273" s="74"/>
      <c r="AZ273" s="74"/>
      <c r="BA273" s="74"/>
      <c r="BB273" s="74"/>
      <c r="BC273" s="74"/>
      <c r="BD273" s="74"/>
      <c r="BE273" s="74"/>
      <c r="BF273" s="74"/>
      <c r="BG273" s="74"/>
      <c r="BH273" s="74"/>
      <c r="BI273" s="74"/>
      <c r="BJ273" s="74"/>
      <c r="BK273" s="74"/>
      <c r="BL273" s="74"/>
      <c r="BM273" s="74"/>
      <c r="BN273" s="74"/>
      <c r="BO273" s="74"/>
      <c r="BP273" s="74"/>
      <c r="BQ273" s="74"/>
      <c r="BR273" s="74"/>
      <c r="BS273" s="74"/>
      <c r="BT273" s="74"/>
      <c r="BU273" s="74"/>
      <c r="BV273" s="74"/>
      <c r="BW273" s="74"/>
      <c r="BX273" s="74"/>
      <c r="BY273" s="74"/>
      <c r="BZ273" s="74"/>
      <c r="CA273" s="74"/>
      <c r="CB273" s="74"/>
      <c r="CC273" s="74"/>
      <c r="CD273" s="74"/>
      <c r="CE273" s="74"/>
      <c r="CF273" s="74"/>
      <c r="CG273" s="74"/>
      <c r="CH273" s="74"/>
      <c r="CI273" s="74"/>
      <c r="CJ273" s="74"/>
      <c r="CK273" s="74"/>
      <c r="CL273" s="74"/>
      <c r="CM273" s="74"/>
      <c r="CN273" s="74"/>
      <c r="CO273" s="74"/>
      <c r="CP273" s="74"/>
      <c r="CQ273" s="74"/>
      <c r="CR273" s="74"/>
      <c r="CS273" s="74"/>
      <c r="CT273" s="74"/>
      <c r="CU273" s="74"/>
      <c r="CV273" s="74"/>
      <c r="CW273" s="74"/>
      <c r="CX273" s="74"/>
      <c r="CY273" s="74"/>
      <c r="CZ273" s="74"/>
      <c r="DA273" s="74"/>
      <c r="DB273" s="74"/>
      <c r="DC273" s="74"/>
      <c r="DD273" s="74"/>
      <c r="DE273" s="74"/>
      <c r="DF273" s="74"/>
      <c r="DG273" s="74"/>
      <c r="DH273" s="74"/>
      <c r="DI273" s="74"/>
      <c r="DJ273" s="74"/>
      <c r="DK273" s="74"/>
      <c r="DL273" s="74"/>
      <c r="DM273" s="74"/>
      <c r="DN273" s="74"/>
      <c r="DO273" s="74"/>
      <c r="DP273" s="74"/>
      <c r="DQ273" s="74"/>
      <c r="DR273" s="74"/>
      <c r="DS273" s="74"/>
      <c r="DT273" s="74"/>
      <c r="DU273" s="74"/>
      <c r="DV273" s="74"/>
      <c r="DW273" s="74"/>
      <c r="DX273" s="74"/>
      <c r="DY273" s="74"/>
      <c r="DZ273" s="74"/>
      <c r="EA273" s="74"/>
      <c r="EB273" s="74"/>
      <c r="EC273" s="74"/>
      <c r="ED273" s="74"/>
      <c r="EE273" s="74"/>
      <c r="EF273" s="74"/>
      <c r="EG273" s="74"/>
      <c r="EH273" s="74"/>
      <c r="EI273" s="74"/>
      <c r="EJ273" s="74"/>
      <c r="EK273" s="74"/>
      <c r="EL273" s="74"/>
      <c r="EM273" s="74"/>
      <c r="EN273" s="74"/>
      <c r="EO273" s="74"/>
      <c r="EP273" s="74"/>
      <c r="EQ273" s="74"/>
      <c r="ER273" s="74"/>
      <c r="ES273" s="74"/>
      <c r="ET273" s="74"/>
      <c r="EU273" s="74"/>
      <c r="EV273" s="74"/>
      <c r="EW273" s="74"/>
      <c r="EX273" s="74"/>
      <c r="EY273" s="74"/>
      <c r="EZ273" s="74"/>
      <c r="FA273" s="74"/>
      <c r="FB273" s="74"/>
      <c r="FC273" s="74"/>
      <c r="FD273" s="74"/>
      <c r="FE273" s="74"/>
      <c r="FF273" s="74"/>
      <c r="FG273" s="74"/>
      <c r="FH273" s="74"/>
      <c r="FI273" s="74"/>
      <c r="FJ273" s="74"/>
      <c r="FK273" s="74"/>
      <c r="FL273" s="74"/>
      <c r="FM273" s="74"/>
      <c r="FN273" s="74"/>
      <c r="FO273" s="74"/>
      <c r="FP273" s="74"/>
      <c r="FQ273" s="74"/>
      <c r="FR273" s="74"/>
      <c r="FS273" s="74"/>
      <c r="FT273" s="74"/>
      <c r="FU273" s="74"/>
      <c r="FV273" s="74"/>
      <c r="FW273" s="74"/>
      <c r="FX273" s="74"/>
      <c r="FY273" s="74"/>
      <c r="FZ273" s="74"/>
      <c r="GA273" s="74"/>
      <c r="GB273" s="74"/>
      <c r="GC273" s="74"/>
      <c r="GD273" s="74"/>
      <c r="GE273" s="74"/>
      <c r="GF273" s="74"/>
      <c r="GG273" s="74"/>
      <c r="GH273" s="74"/>
      <c r="GI273" s="74"/>
      <c r="GJ273" s="74"/>
      <c r="GK273" s="74"/>
      <c r="GL273" s="74"/>
      <c r="GM273" s="74"/>
      <c r="GN273" s="74"/>
      <c r="GO273" s="74"/>
      <c r="GP273" s="74"/>
      <c r="GQ273" s="74"/>
      <c r="GR273" s="74"/>
      <c r="GS273" s="74"/>
      <c r="GT273" s="74"/>
      <c r="GU273" s="74"/>
      <c r="GV273" s="74"/>
      <c r="GW273" s="74"/>
      <c r="GX273" s="74"/>
      <c r="GY273" s="74"/>
      <c r="GZ273" s="74"/>
      <c r="HA273" s="74"/>
      <c r="HB273" s="74"/>
      <c r="HC273" s="74"/>
    </row>
    <row r="274" spans="1:211" customFormat="1" ht="19.95" customHeight="1" x14ac:dyDescent="0.3">
      <c r="A274" s="36"/>
      <c r="B274" s="73"/>
      <c r="C274" s="218"/>
      <c r="D274" s="74"/>
      <c r="E274" s="264">
        <v>3</v>
      </c>
      <c r="F274" s="947" t="s">
        <v>1949</v>
      </c>
      <c r="G274" s="948"/>
      <c r="H274" s="948"/>
      <c r="I274" s="948"/>
      <c r="J274" s="948"/>
      <c r="K274" s="948"/>
      <c r="L274" s="949"/>
      <c r="M274" s="366" t="s">
        <v>1950</v>
      </c>
      <c r="N274" s="367"/>
      <c r="O274" s="367"/>
      <c r="P274" s="368"/>
      <c r="Q274" s="74"/>
      <c r="R274" s="75"/>
      <c r="S274" s="36"/>
      <c r="T274" s="74"/>
      <c r="U274" s="74"/>
      <c r="V274" s="74"/>
      <c r="W274" s="74"/>
      <c r="X274" s="74"/>
      <c r="Y274" s="74"/>
      <c r="Z274" s="74"/>
      <c r="AA274" s="74"/>
      <c r="AB274" s="74"/>
      <c r="AC274" s="74"/>
      <c r="AD274" s="74"/>
      <c r="AE274" s="74"/>
      <c r="AF274" s="74"/>
      <c r="AG274" s="74"/>
      <c r="AH274" s="74"/>
      <c r="AI274" s="74"/>
      <c r="AJ274" s="74"/>
      <c r="AK274" s="74"/>
      <c r="AL274" s="74"/>
      <c r="AM274" s="74"/>
      <c r="AN274" s="74"/>
      <c r="AO274" s="74"/>
      <c r="AP274" s="74"/>
      <c r="AQ274" s="74"/>
      <c r="AR274" s="74"/>
      <c r="AS274" s="74"/>
      <c r="AT274" s="74"/>
      <c r="AU274" s="74"/>
      <c r="AV274" s="74"/>
      <c r="AW274" s="74"/>
      <c r="AX274" s="74"/>
      <c r="AY274" s="74"/>
      <c r="AZ274" s="74"/>
      <c r="BA274" s="74"/>
      <c r="BB274" s="74"/>
      <c r="BC274" s="74"/>
      <c r="BD274" s="74"/>
      <c r="BE274" s="74"/>
      <c r="BF274" s="74"/>
      <c r="BG274" s="74"/>
      <c r="BH274" s="74"/>
      <c r="BI274" s="74"/>
      <c r="BJ274" s="74"/>
      <c r="BK274" s="74"/>
      <c r="BL274" s="74"/>
      <c r="BM274" s="74"/>
      <c r="BN274" s="74"/>
      <c r="BO274" s="74"/>
      <c r="BP274" s="74"/>
      <c r="BQ274" s="74"/>
      <c r="BR274" s="74"/>
      <c r="BS274" s="74"/>
      <c r="BT274" s="74"/>
      <c r="BU274" s="74"/>
      <c r="BV274" s="74"/>
      <c r="BW274" s="74"/>
      <c r="BX274" s="74"/>
      <c r="BY274" s="74"/>
      <c r="BZ274" s="74"/>
      <c r="CA274" s="74"/>
      <c r="CB274" s="74"/>
      <c r="CC274" s="74"/>
      <c r="CD274" s="74"/>
      <c r="CE274" s="74"/>
      <c r="CF274" s="74"/>
      <c r="CG274" s="74"/>
      <c r="CH274" s="74"/>
      <c r="CI274" s="74"/>
      <c r="CJ274" s="74"/>
      <c r="CK274" s="74"/>
      <c r="CL274" s="74"/>
      <c r="CM274" s="74"/>
      <c r="CN274" s="74"/>
      <c r="CO274" s="74"/>
      <c r="CP274" s="74"/>
      <c r="CQ274" s="74"/>
      <c r="CR274" s="74"/>
      <c r="CS274" s="74"/>
      <c r="CT274" s="74"/>
      <c r="CU274" s="74"/>
      <c r="CV274" s="74"/>
      <c r="CW274" s="74"/>
      <c r="CX274" s="74"/>
      <c r="CY274" s="74"/>
      <c r="CZ274" s="74"/>
      <c r="DA274" s="74"/>
      <c r="DB274" s="74"/>
      <c r="DC274" s="74"/>
      <c r="DD274" s="74"/>
      <c r="DE274" s="74"/>
      <c r="DF274" s="74"/>
      <c r="DG274" s="74"/>
      <c r="DH274" s="74"/>
      <c r="DI274" s="74"/>
      <c r="DJ274" s="74"/>
      <c r="DK274" s="74"/>
      <c r="DL274" s="74"/>
      <c r="DM274" s="74"/>
      <c r="DN274" s="74"/>
      <c r="DO274" s="74"/>
      <c r="DP274" s="74"/>
      <c r="DQ274" s="74"/>
      <c r="DR274" s="74"/>
      <c r="DS274" s="74"/>
      <c r="DT274" s="74"/>
      <c r="DU274" s="74"/>
      <c r="DV274" s="74"/>
      <c r="DW274" s="74"/>
      <c r="DX274" s="74"/>
      <c r="DY274" s="74"/>
      <c r="DZ274" s="74"/>
      <c r="EA274" s="74"/>
      <c r="EB274" s="74"/>
      <c r="EC274" s="74"/>
      <c r="ED274" s="74"/>
      <c r="EE274" s="74"/>
      <c r="EF274" s="74"/>
      <c r="EG274" s="74"/>
      <c r="EH274" s="74"/>
      <c r="EI274" s="74"/>
      <c r="EJ274" s="74"/>
      <c r="EK274" s="74"/>
      <c r="EL274" s="74"/>
      <c r="EM274" s="74"/>
      <c r="EN274" s="74"/>
      <c r="EO274" s="74"/>
      <c r="EP274" s="74"/>
      <c r="EQ274" s="74"/>
      <c r="ER274" s="74"/>
      <c r="ES274" s="74"/>
      <c r="ET274" s="74"/>
      <c r="EU274" s="74"/>
      <c r="EV274" s="74"/>
      <c r="EW274" s="74"/>
      <c r="EX274" s="74"/>
      <c r="EY274" s="74"/>
      <c r="EZ274" s="74"/>
      <c r="FA274" s="74"/>
      <c r="FB274" s="74"/>
      <c r="FC274" s="74"/>
      <c r="FD274" s="74"/>
      <c r="FE274" s="74"/>
      <c r="FF274" s="74"/>
      <c r="FG274" s="74"/>
      <c r="FH274" s="74"/>
      <c r="FI274" s="74"/>
      <c r="FJ274" s="74"/>
      <c r="FK274" s="74"/>
      <c r="FL274" s="74"/>
      <c r="FM274" s="74"/>
      <c r="FN274" s="74"/>
      <c r="FO274" s="74"/>
      <c r="FP274" s="74"/>
      <c r="FQ274" s="74"/>
      <c r="FR274" s="74"/>
      <c r="FS274" s="74"/>
      <c r="FT274" s="74"/>
      <c r="FU274" s="74"/>
      <c r="FV274" s="74"/>
      <c r="FW274" s="74"/>
      <c r="FX274" s="74"/>
      <c r="FY274" s="74"/>
      <c r="FZ274" s="74"/>
      <c r="GA274" s="74"/>
      <c r="GB274" s="74"/>
      <c r="GC274" s="74"/>
      <c r="GD274" s="74"/>
      <c r="GE274" s="74"/>
      <c r="GF274" s="74"/>
      <c r="GG274" s="74"/>
      <c r="GH274" s="74"/>
      <c r="GI274" s="74"/>
      <c r="GJ274" s="74"/>
      <c r="GK274" s="74"/>
      <c r="GL274" s="74"/>
      <c r="GM274" s="74"/>
      <c r="GN274" s="74"/>
      <c r="GO274" s="74"/>
      <c r="GP274" s="74"/>
      <c r="GQ274" s="74"/>
      <c r="GR274" s="74"/>
      <c r="GS274" s="74"/>
      <c r="GT274" s="74"/>
      <c r="GU274" s="74"/>
      <c r="GV274" s="74"/>
      <c r="GW274" s="74"/>
      <c r="GX274" s="74"/>
      <c r="GY274" s="74"/>
      <c r="GZ274" s="74"/>
      <c r="HA274" s="74"/>
      <c r="HB274" s="74"/>
      <c r="HC274" s="74"/>
    </row>
    <row r="275" spans="1:211" customFormat="1" ht="19.95" customHeight="1" x14ac:dyDescent="0.3">
      <c r="A275" s="36"/>
      <c r="B275" s="73"/>
      <c r="C275" s="218"/>
      <c r="D275" s="74"/>
      <c r="E275" s="265">
        <v>4</v>
      </c>
      <c r="F275" s="936" t="s">
        <v>1951</v>
      </c>
      <c r="G275" s="937"/>
      <c r="H275" s="937"/>
      <c r="I275" s="937"/>
      <c r="J275" s="937"/>
      <c r="K275" s="937"/>
      <c r="L275" s="938"/>
      <c r="M275" s="369" t="s">
        <v>1952</v>
      </c>
      <c r="N275" s="370"/>
      <c r="O275" s="370"/>
      <c r="P275" s="371"/>
      <c r="Q275" s="74"/>
      <c r="R275" s="75"/>
      <c r="S275" s="36"/>
      <c r="T275" s="74"/>
      <c r="U275" s="74"/>
      <c r="V275" s="74"/>
      <c r="W275" s="74"/>
      <c r="X275" s="74"/>
      <c r="Y275" s="74"/>
      <c r="Z275" s="74"/>
      <c r="AA275" s="74"/>
      <c r="AB275" s="74"/>
      <c r="AC275" s="74"/>
      <c r="AD275" s="74"/>
      <c r="AE275" s="74"/>
      <c r="AF275" s="74"/>
      <c r="AG275" s="74"/>
      <c r="AH275" s="74"/>
      <c r="AI275" s="74"/>
      <c r="AJ275" s="74"/>
      <c r="AK275" s="74"/>
      <c r="AL275" s="74"/>
      <c r="AM275" s="74"/>
      <c r="AN275" s="74"/>
      <c r="AO275" s="74"/>
      <c r="AP275" s="74"/>
      <c r="AQ275" s="74"/>
      <c r="AR275" s="74"/>
      <c r="AS275" s="74"/>
      <c r="AT275" s="74"/>
      <c r="AU275" s="74"/>
      <c r="AV275" s="74"/>
      <c r="AW275" s="74"/>
      <c r="AX275" s="74"/>
      <c r="AY275" s="74"/>
      <c r="AZ275" s="74"/>
      <c r="BA275" s="74"/>
      <c r="BB275" s="74"/>
      <c r="BC275" s="74"/>
      <c r="BD275" s="74"/>
      <c r="BE275" s="74"/>
      <c r="BF275" s="74"/>
      <c r="BG275" s="74"/>
      <c r="BH275" s="74"/>
      <c r="BI275" s="74"/>
      <c r="BJ275" s="74"/>
      <c r="BK275" s="74"/>
      <c r="BL275" s="74"/>
      <c r="BM275" s="74"/>
      <c r="BN275" s="74"/>
      <c r="BO275" s="74"/>
      <c r="BP275" s="74"/>
      <c r="BQ275" s="74"/>
      <c r="BR275" s="74"/>
      <c r="BS275" s="74"/>
      <c r="BT275" s="74"/>
      <c r="BU275" s="74"/>
      <c r="BV275" s="74"/>
      <c r="BW275" s="74"/>
      <c r="BX275" s="74"/>
      <c r="BY275" s="74"/>
      <c r="BZ275" s="74"/>
      <c r="CA275" s="74"/>
      <c r="CB275" s="74"/>
      <c r="CC275" s="74"/>
      <c r="CD275" s="74"/>
      <c r="CE275" s="74"/>
      <c r="CF275" s="74"/>
      <c r="CG275" s="74"/>
      <c r="CH275" s="74"/>
      <c r="CI275" s="74"/>
      <c r="CJ275" s="74"/>
      <c r="CK275" s="74"/>
      <c r="CL275" s="74"/>
      <c r="CM275" s="74"/>
      <c r="CN275" s="74"/>
      <c r="CO275" s="74"/>
      <c r="CP275" s="74"/>
      <c r="CQ275" s="74"/>
      <c r="CR275" s="74"/>
      <c r="CS275" s="74"/>
      <c r="CT275" s="74"/>
      <c r="CU275" s="74"/>
      <c r="CV275" s="74"/>
      <c r="CW275" s="74"/>
      <c r="CX275" s="74"/>
      <c r="CY275" s="74"/>
      <c r="CZ275" s="74"/>
      <c r="DA275" s="74"/>
      <c r="DB275" s="74"/>
      <c r="DC275" s="74"/>
      <c r="DD275" s="74"/>
      <c r="DE275" s="74"/>
      <c r="DF275" s="74"/>
      <c r="DG275" s="74"/>
      <c r="DH275" s="74"/>
      <c r="DI275" s="74"/>
      <c r="DJ275" s="74"/>
      <c r="DK275" s="74"/>
      <c r="DL275" s="74"/>
      <c r="DM275" s="74"/>
      <c r="DN275" s="74"/>
      <c r="DO275" s="74"/>
      <c r="DP275" s="74"/>
      <c r="DQ275" s="74"/>
      <c r="DR275" s="74"/>
      <c r="DS275" s="74"/>
      <c r="DT275" s="74"/>
      <c r="DU275" s="74"/>
      <c r="DV275" s="74"/>
      <c r="DW275" s="74"/>
      <c r="DX275" s="74"/>
      <c r="DY275" s="74"/>
      <c r="DZ275" s="74"/>
      <c r="EA275" s="74"/>
      <c r="EB275" s="74"/>
      <c r="EC275" s="74"/>
      <c r="ED275" s="74"/>
      <c r="EE275" s="74"/>
      <c r="EF275" s="74"/>
      <c r="EG275" s="74"/>
      <c r="EH275" s="74"/>
      <c r="EI275" s="74"/>
      <c r="EJ275" s="74"/>
      <c r="EK275" s="74"/>
      <c r="EL275" s="74"/>
      <c r="EM275" s="74"/>
      <c r="EN275" s="74"/>
      <c r="EO275" s="74"/>
      <c r="EP275" s="74"/>
      <c r="EQ275" s="74"/>
      <c r="ER275" s="74"/>
      <c r="ES275" s="74"/>
      <c r="ET275" s="74"/>
      <c r="EU275" s="74"/>
      <c r="EV275" s="74"/>
      <c r="EW275" s="74"/>
      <c r="EX275" s="74"/>
      <c r="EY275" s="74"/>
      <c r="EZ275" s="74"/>
      <c r="FA275" s="74"/>
      <c r="FB275" s="74"/>
      <c r="FC275" s="74"/>
      <c r="FD275" s="74"/>
      <c r="FE275" s="74"/>
      <c r="FF275" s="74"/>
      <c r="FG275" s="74"/>
      <c r="FH275" s="74"/>
      <c r="FI275" s="74"/>
      <c r="FJ275" s="74"/>
      <c r="FK275" s="74"/>
      <c r="FL275" s="74"/>
      <c r="FM275" s="74"/>
      <c r="FN275" s="74"/>
      <c r="FO275" s="74"/>
      <c r="FP275" s="74"/>
      <c r="FQ275" s="74"/>
      <c r="FR275" s="74"/>
      <c r="FS275" s="74"/>
      <c r="FT275" s="74"/>
      <c r="FU275" s="74"/>
      <c r="FV275" s="74"/>
      <c r="FW275" s="74"/>
      <c r="FX275" s="74"/>
      <c r="FY275" s="74"/>
      <c r="FZ275" s="74"/>
      <c r="GA275" s="74"/>
      <c r="GB275" s="74"/>
      <c r="GC275" s="74"/>
      <c r="GD275" s="74"/>
      <c r="GE275" s="74"/>
      <c r="GF275" s="74"/>
      <c r="GG275" s="74"/>
      <c r="GH275" s="74"/>
      <c r="GI275" s="74"/>
      <c r="GJ275" s="74"/>
      <c r="GK275" s="74"/>
      <c r="GL275" s="74"/>
      <c r="GM275" s="74"/>
      <c r="GN275" s="74"/>
      <c r="GO275" s="74"/>
      <c r="GP275" s="74"/>
      <c r="GQ275" s="74"/>
      <c r="GR275" s="74"/>
      <c r="GS275" s="74"/>
      <c r="GT275" s="74"/>
      <c r="GU275" s="74"/>
      <c r="GV275" s="74"/>
      <c r="GW275" s="74"/>
      <c r="GX275" s="74"/>
      <c r="GY275" s="74"/>
      <c r="GZ275" s="74"/>
      <c r="HA275" s="74"/>
      <c r="HB275" s="74"/>
      <c r="HC275" s="74"/>
    </row>
    <row r="276" spans="1:211" customFormat="1" ht="19.95" customHeight="1" x14ac:dyDescent="0.3">
      <c r="A276" s="36"/>
      <c r="B276" s="73"/>
      <c r="C276" s="218"/>
      <c r="D276" s="74"/>
      <c r="E276" s="266">
        <v>5</v>
      </c>
      <c r="F276" s="939" t="s">
        <v>1953</v>
      </c>
      <c r="G276" s="940"/>
      <c r="H276" s="940"/>
      <c r="I276" s="940"/>
      <c r="J276" s="940"/>
      <c r="K276" s="940"/>
      <c r="L276" s="941"/>
      <c r="M276" s="372" t="s">
        <v>1954</v>
      </c>
      <c r="N276" s="373"/>
      <c r="O276" s="373"/>
      <c r="P276" s="374"/>
      <c r="Q276" s="74"/>
      <c r="R276" s="75"/>
      <c r="S276" s="36"/>
      <c r="T276" s="74"/>
      <c r="U276" s="74"/>
      <c r="V276" s="74"/>
      <c r="W276" s="74"/>
      <c r="X276" s="74"/>
      <c r="Y276" s="74"/>
      <c r="Z276" s="74"/>
      <c r="AA276" s="74"/>
      <c r="AB276" s="74"/>
      <c r="AC276" s="74"/>
      <c r="AD276" s="74"/>
      <c r="AE276" s="74"/>
      <c r="AF276" s="74"/>
      <c r="AG276" s="74"/>
      <c r="AH276" s="74"/>
      <c r="AI276" s="74"/>
      <c r="AJ276" s="74"/>
      <c r="AK276" s="74"/>
      <c r="AL276" s="74"/>
      <c r="AM276" s="74"/>
      <c r="AN276" s="74"/>
      <c r="AO276" s="74"/>
      <c r="AP276" s="74"/>
      <c r="AQ276" s="74"/>
      <c r="AR276" s="74"/>
      <c r="AS276" s="74"/>
      <c r="AT276" s="74"/>
      <c r="AU276" s="74"/>
      <c r="AV276" s="74"/>
      <c r="AW276" s="74"/>
      <c r="AX276" s="74"/>
      <c r="AY276" s="74"/>
      <c r="AZ276" s="74"/>
      <c r="BA276" s="74"/>
      <c r="BB276" s="74"/>
      <c r="BC276" s="74"/>
      <c r="BD276" s="74"/>
      <c r="BE276" s="74"/>
      <c r="BF276" s="74"/>
      <c r="BG276" s="74"/>
      <c r="BH276" s="74"/>
      <c r="BI276" s="74"/>
      <c r="BJ276" s="74"/>
      <c r="BK276" s="74"/>
      <c r="BL276" s="74"/>
      <c r="BM276" s="74"/>
      <c r="BN276" s="74"/>
      <c r="BO276" s="74"/>
      <c r="BP276" s="74"/>
      <c r="BQ276" s="74"/>
      <c r="BR276" s="74"/>
      <c r="BS276" s="74"/>
      <c r="BT276" s="74"/>
      <c r="BU276" s="74"/>
      <c r="BV276" s="74"/>
      <c r="BW276" s="74"/>
      <c r="BX276" s="74"/>
      <c r="BY276" s="74"/>
      <c r="BZ276" s="74"/>
      <c r="CA276" s="74"/>
      <c r="CB276" s="74"/>
      <c r="CC276" s="74"/>
      <c r="CD276" s="74"/>
      <c r="CE276" s="74"/>
      <c r="CF276" s="74"/>
      <c r="CG276" s="74"/>
      <c r="CH276" s="74"/>
      <c r="CI276" s="74"/>
      <c r="CJ276" s="74"/>
      <c r="CK276" s="74"/>
      <c r="CL276" s="74"/>
      <c r="CM276" s="74"/>
      <c r="CN276" s="74"/>
      <c r="CO276" s="74"/>
      <c r="CP276" s="74"/>
      <c r="CQ276" s="74"/>
      <c r="CR276" s="74"/>
      <c r="CS276" s="74"/>
      <c r="CT276" s="74"/>
      <c r="CU276" s="74"/>
      <c r="CV276" s="74"/>
      <c r="CW276" s="74"/>
      <c r="CX276" s="74"/>
      <c r="CY276" s="74"/>
      <c r="CZ276" s="74"/>
      <c r="DA276" s="74"/>
      <c r="DB276" s="74"/>
      <c r="DC276" s="74"/>
      <c r="DD276" s="74"/>
      <c r="DE276" s="74"/>
      <c r="DF276" s="74"/>
      <c r="DG276" s="74"/>
      <c r="DH276" s="74"/>
      <c r="DI276" s="74"/>
      <c r="DJ276" s="74"/>
      <c r="DK276" s="74"/>
      <c r="DL276" s="74"/>
      <c r="DM276" s="74"/>
      <c r="DN276" s="74"/>
      <c r="DO276" s="74"/>
      <c r="DP276" s="74"/>
      <c r="DQ276" s="74"/>
      <c r="DR276" s="74"/>
      <c r="DS276" s="74"/>
      <c r="DT276" s="74"/>
      <c r="DU276" s="74"/>
      <c r="DV276" s="74"/>
      <c r="DW276" s="74"/>
      <c r="DX276" s="74"/>
      <c r="DY276" s="74"/>
      <c r="DZ276" s="74"/>
      <c r="EA276" s="74"/>
      <c r="EB276" s="74"/>
      <c r="EC276" s="74"/>
      <c r="ED276" s="74"/>
      <c r="EE276" s="74"/>
      <c r="EF276" s="74"/>
      <c r="EG276" s="74"/>
      <c r="EH276" s="74"/>
      <c r="EI276" s="74"/>
      <c r="EJ276" s="74"/>
      <c r="EK276" s="74"/>
      <c r="EL276" s="74"/>
      <c r="EM276" s="74"/>
      <c r="EN276" s="74"/>
      <c r="EO276" s="74"/>
      <c r="EP276" s="74"/>
      <c r="EQ276" s="74"/>
      <c r="ER276" s="74"/>
      <c r="ES276" s="74"/>
      <c r="ET276" s="74"/>
      <c r="EU276" s="74"/>
      <c r="EV276" s="74"/>
      <c r="EW276" s="74"/>
      <c r="EX276" s="74"/>
      <c r="EY276" s="74"/>
      <c r="EZ276" s="74"/>
      <c r="FA276" s="74"/>
      <c r="FB276" s="74"/>
      <c r="FC276" s="74"/>
      <c r="FD276" s="74"/>
      <c r="FE276" s="74"/>
      <c r="FF276" s="74"/>
      <c r="FG276" s="74"/>
      <c r="FH276" s="74"/>
      <c r="FI276" s="74"/>
      <c r="FJ276" s="74"/>
      <c r="FK276" s="74"/>
      <c r="FL276" s="74"/>
      <c r="FM276" s="74"/>
      <c r="FN276" s="74"/>
      <c r="FO276" s="74"/>
      <c r="FP276" s="74"/>
      <c r="FQ276" s="74"/>
      <c r="FR276" s="74"/>
      <c r="FS276" s="74"/>
      <c r="FT276" s="74"/>
      <c r="FU276" s="74"/>
      <c r="FV276" s="74"/>
      <c r="FW276" s="74"/>
      <c r="FX276" s="74"/>
      <c r="FY276" s="74"/>
      <c r="FZ276" s="74"/>
      <c r="GA276" s="74"/>
      <c r="GB276" s="74"/>
      <c r="GC276" s="74"/>
      <c r="GD276" s="74"/>
      <c r="GE276" s="74"/>
      <c r="GF276" s="74"/>
      <c r="GG276" s="74"/>
      <c r="GH276" s="74"/>
      <c r="GI276" s="74"/>
      <c r="GJ276" s="74"/>
      <c r="GK276" s="74"/>
      <c r="GL276" s="74"/>
      <c r="GM276" s="74"/>
      <c r="GN276" s="74"/>
      <c r="GO276" s="74"/>
      <c r="GP276" s="74"/>
      <c r="GQ276" s="74"/>
      <c r="GR276" s="74"/>
      <c r="GS276" s="74"/>
      <c r="GT276" s="74"/>
      <c r="GU276" s="74"/>
      <c r="GV276" s="74"/>
      <c r="GW276" s="74"/>
      <c r="GX276" s="74"/>
      <c r="GY276" s="74"/>
      <c r="GZ276" s="74"/>
      <c r="HA276" s="74"/>
      <c r="HB276" s="74"/>
      <c r="HC276" s="74"/>
    </row>
    <row r="277" spans="1:211" customFormat="1" ht="10.199999999999999" customHeight="1" x14ac:dyDescent="0.3">
      <c r="A277" s="36"/>
      <c r="B277" s="76"/>
      <c r="C277" s="223"/>
      <c r="D277" s="77"/>
      <c r="E277" s="224"/>
      <c r="F277" s="225"/>
      <c r="G277" s="77"/>
      <c r="H277" s="77"/>
      <c r="I277" s="77"/>
      <c r="J277" s="77"/>
      <c r="K277" s="77"/>
      <c r="L277" s="77"/>
      <c r="M277" s="77"/>
      <c r="N277" s="77"/>
      <c r="O277" s="77"/>
      <c r="P277" s="77"/>
      <c r="Q277" s="77"/>
      <c r="R277" s="78"/>
      <c r="S277" s="36"/>
      <c r="T277" s="74"/>
      <c r="U277" s="74"/>
      <c r="V277" s="74"/>
      <c r="W277" s="74"/>
      <c r="X277" s="74"/>
      <c r="Y277" s="74"/>
      <c r="Z277" s="74"/>
      <c r="AA277" s="74"/>
      <c r="AB277" s="74"/>
      <c r="AC277" s="74"/>
      <c r="AD277" s="74"/>
      <c r="AE277" s="74"/>
      <c r="AF277" s="74"/>
      <c r="AG277" s="74"/>
      <c r="AH277" s="74"/>
      <c r="AI277" s="74"/>
      <c r="AJ277" s="74"/>
      <c r="AK277" s="74"/>
      <c r="AL277" s="74"/>
      <c r="AM277" s="74"/>
      <c r="AN277" s="74"/>
      <c r="AO277" s="74"/>
      <c r="AP277" s="74"/>
      <c r="AQ277" s="74"/>
      <c r="AR277" s="74"/>
      <c r="AS277" s="74"/>
      <c r="AT277" s="74"/>
      <c r="AU277" s="74"/>
      <c r="AV277" s="74"/>
      <c r="AW277" s="74"/>
      <c r="AX277" s="74"/>
      <c r="AY277" s="74"/>
      <c r="AZ277" s="74"/>
      <c r="BA277" s="74"/>
      <c r="BB277" s="74"/>
      <c r="BC277" s="74"/>
      <c r="BD277" s="74"/>
      <c r="BE277" s="74"/>
      <c r="BF277" s="74"/>
      <c r="BG277" s="74"/>
      <c r="BH277" s="74"/>
      <c r="BI277" s="74"/>
      <c r="BJ277" s="74"/>
      <c r="BK277" s="74"/>
      <c r="BL277" s="74"/>
      <c r="BM277" s="74"/>
      <c r="BN277" s="74"/>
      <c r="BO277" s="74"/>
      <c r="BP277" s="74"/>
      <c r="BQ277" s="74"/>
      <c r="BR277" s="74"/>
      <c r="BS277" s="74"/>
      <c r="BT277" s="74"/>
      <c r="BU277" s="74"/>
      <c r="BV277" s="74"/>
      <c r="BW277" s="74"/>
      <c r="BX277" s="74"/>
      <c r="BY277" s="74"/>
      <c r="BZ277" s="74"/>
      <c r="CA277" s="74"/>
      <c r="CB277" s="74"/>
      <c r="CC277" s="74"/>
      <c r="CD277" s="74"/>
      <c r="CE277" s="74"/>
      <c r="CF277" s="74"/>
      <c r="CG277" s="74"/>
      <c r="CH277" s="74"/>
      <c r="CI277" s="74"/>
      <c r="CJ277" s="74"/>
      <c r="CK277" s="74"/>
      <c r="CL277" s="74"/>
      <c r="CM277" s="74"/>
      <c r="CN277" s="74"/>
      <c r="CO277" s="74"/>
      <c r="CP277" s="74"/>
      <c r="CQ277" s="74"/>
      <c r="CR277" s="74"/>
      <c r="CS277" s="74"/>
      <c r="CT277" s="74"/>
      <c r="CU277" s="74"/>
      <c r="CV277" s="74"/>
      <c r="CW277" s="74"/>
      <c r="CX277" s="74"/>
      <c r="CY277" s="74"/>
      <c r="CZ277" s="74"/>
      <c r="DA277" s="74"/>
      <c r="DB277" s="74"/>
      <c r="DC277" s="74"/>
      <c r="DD277" s="74"/>
      <c r="DE277" s="74"/>
      <c r="DF277" s="74"/>
      <c r="DG277" s="74"/>
      <c r="DH277" s="74"/>
      <c r="DI277" s="74"/>
      <c r="DJ277" s="74"/>
      <c r="DK277" s="74"/>
      <c r="DL277" s="74"/>
      <c r="DM277" s="74"/>
      <c r="DN277" s="74"/>
      <c r="DO277" s="74"/>
      <c r="DP277" s="74"/>
      <c r="DQ277" s="74"/>
      <c r="DR277" s="74"/>
      <c r="DS277" s="74"/>
      <c r="DT277" s="74"/>
      <c r="DU277" s="74"/>
      <c r="DV277" s="74"/>
      <c r="DW277" s="74"/>
      <c r="DX277" s="74"/>
      <c r="DY277" s="74"/>
      <c r="DZ277" s="74"/>
      <c r="EA277" s="74"/>
      <c r="EB277" s="74"/>
      <c r="EC277" s="74"/>
      <c r="ED277" s="74"/>
      <c r="EE277" s="74"/>
      <c r="EF277" s="74"/>
      <c r="EG277" s="74"/>
      <c r="EH277" s="74"/>
      <c r="EI277" s="74"/>
      <c r="EJ277" s="74"/>
      <c r="EK277" s="74"/>
      <c r="EL277" s="74"/>
      <c r="EM277" s="74"/>
      <c r="EN277" s="74"/>
      <c r="EO277" s="74"/>
      <c r="EP277" s="74"/>
      <c r="EQ277" s="74"/>
      <c r="ER277" s="74"/>
      <c r="ES277" s="74"/>
      <c r="ET277" s="74"/>
      <c r="EU277" s="74"/>
      <c r="EV277" s="74"/>
      <c r="EW277" s="74"/>
      <c r="EX277" s="74"/>
      <c r="EY277" s="74"/>
      <c r="EZ277" s="74"/>
      <c r="FA277" s="74"/>
      <c r="FB277" s="74"/>
      <c r="FC277" s="74"/>
      <c r="FD277" s="74"/>
      <c r="FE277" s="74"/>
      <c r="FF277" s="74"/>
      <c r="FG277" s="74"/>
      <c r="FH277" s="74"/>
      <c r="FI277" s="74"/>
      <c r="FJ277" s="74"/>
      <c r="FK277" s="74"/>
      <c r="FL277" s="74"/>
      <c r="FM277" s="74"/>
      <c r="FN277" s="74"/>
      <c r="FO277" s="74"/>
      <c r="FP277" s="74"/>
      <c r="FQ277" s="74"/>
      <c r="FR277" s="74"/>
      <c r="FS277" s="74"/>
      <c r="FT277" s="74"/>
      <c r="FU277" s="74"/>
      <c r="FV277" s="74"/>
      <c r="FW277" s="74"/>
      <c r="FX277" s="74"/>
      <c r="FY277" s="74"/>
      <c r="FZ277" s="74"/>
      <c r="GA277" s="74"/>
      <c r="GB277" s="74"/>
      <c r="GC277" s="74"/>
      <c r="GD277" s="74"/>
      <c r="GE277" s="74"/>
      <c r="GF277" s="74"/>
      <c r="GG277" s="74"/>
      <c r="GH277" s="74"/>
      <c r="GI277" s="74"/>
      <c r="GJ277" s="74"/>
      <c r="GK277" s="74"/>
      <c r="GL277" s="74"/>
      <c r="GM277" s="74"/>
      <c r="GN277" s="74"/>
      <c r="GO277" s="74"/>
      <c r="GP277" s="74"/>
      <c r="GQ277" s="74"/>
      <c r="GR277" s="74"/>
      <c r="GS277" s="74"/>
      <c r="GT277" s="74"/>
      <c r="GU277" s="74"/>
      <c r="GV277" s="74"/>
      <c r="GW277" s="74"/>
      <c r="GX277" s="74"/>
      <c r="GY277" s="74"/>
      <c r="GZ277" s="74"/>
      <c r="HA277" s="74"/>
      <c r="HB277" s="74"/>
      <c r="HC277" s="74"/>
    </row>
    <row r="278" spans="1:211" customFormat="1" ht="19.95" customHeight="1" x14ac:dyDescent="0.3">
      <c r="A278" s="36"/>
      <c r="B278" s="36"/>
      <c r="C278" s="234"/>
      <c r="D278" s="36"/>
      <c r="E278" s="132"/>
      <c r="F278" s="132"/>
      <c r="G278" s="132"/>
      <c r="H278" s="132"/>
      <c r="I278" s="36"/>
      <c r="J278" s="36"/>
      <c r="K278" s="36"/>
      <c r="L278" s="36"/>
      <c r="M278" s="36"/>
      <c r="N278" s="36"/>
      <c r="O278" s="36"/>
      <c r="P278" s="36"/>
      <c r="Q278" s="36"/>
      <c r="R278" s="36"/>
      <c r="S278" s="36"/>
      <c r="T278" s="74"/>
      <c r="U278" s="74"/>
      <c r="V278" s="74"/>
      <c r="W278" s="74"/>
      <c r="X278" s="74"/>
      <c r="Y278" s="74"/>
      <c r="Z278" s="74"/>
      <c r="AA278" s="74"/>
      <c r="AB278" s="74"/>
      <c r="AC278" s="74"/>
      <c r="AD278" s="74"/>
      <c r="AE278" s="74"/>
      <c r="AF278" s="74"/>
      <c r="AG278" s="74"/>
      <c r="AH278" s="74"/>
      <c r="AI278" s="74"/>
      <c r="AJ278" s="74"/>
      <c r="AK278" s="74"/>
      <c r="AL278" s="74"/>
      <c r="AM278" s="74"/>
      <c r="AN278" s="74"/>
      <c r="AO278" s="74"/>
      <c r="AP278" s="74"/>
      <c r="AQ278" s="74"/>
      <c r="AR278" s="74"/>
      <c r="AS278" s="74"/>
      <c r="AT278" s="74"/>
      <c r="AU278" s="74"/>
      <c r="AV278" s="74"/>
      <c r="AW278" s="74"/>
      <c r="AX278" s="74"/>
      <c r="AY278" s="74"/>
      <c r="AZ278" s="74"/>
      <c r="BA278" s="74"/>
      <c r="BB278" s="74"/>
      <c r="BC278" s="74"/>
      <c r="BD278" s="74"/>
      <c r="BE278" s="74"/>
      <c r="BF278" s="74"/>
      <c r="BG278" s="74"/>
      <c r="BH278" s="74"/>
      <c r="BI278" s="74"/>
      <c r="BJ278" s="74"/>
      <c r="BK278" s="74"/>
      <c r="BL278" s="74"/>
      <c r="BM278" s="74"/>
      <c r="BN278" s="74"/>
      <c r="BO278" s="74"/>
      <c r="BP278" s="74"/>
      <c r="BQ278" s="74"/>
      <c r="BR278" s="74"/>
      <c r="BS278" s="74"/>
      <c r="BT278" s="74"/>
      <c r="BU278" s="74"/>
      <c r="BV278" s="74"/>
      <c r="BW278" s="74"/>
      <c r="BX278" s="74"/>
      <c r="BY278" s="74"/>
      <c r="BZ278" s="74"/>
      <c r="CA278" s="74"/>
      <c r="CB278" s="74"/>
      <c r="CC278" s="74"/>
      <c r="CD278" s="74"/>
      <c r="CE278" s="74"/>
      <c r="CF278" s="74"/>
      <c r="CG278" s="74"/>
      <c r="CH278" s="74"/>
      <c r="CI278" s="74"/>
      <c r="CJ278" s="74"/>
      <c r="CK278" s="74"/>
      <c r="CL278" s="74"/>
      <c r="CM278" s="74"/>
      <c r="CN278" s="74"/>
      <c r="CO278" s="74"/>
      <c r="CP278" s="74"/>
      <c r="CQ278" s="74"/>
      <c r="CR278" s="74"/>
      <c r="CS278" s="74"/>
      <c r="CT278" s="74"/>
      <c r="CU278" s="74"/>
      <c r="CV278" s="74"/>
      <c r="CW278" s="74"/>
      <c r="CX278" s="74"/>
      <c r="CY278" s="74"/>
      <c r="CZ278" s="74"/>
      <c r="DA278" s="74"/>
      <c r="DB278" s="74"/>
      <c r="DC278" s="74"/>
      <c r="DD278" s="74"/>
      <c r="DE278" s="74"/>
      <c r="DF278" s="74"/>
      <c r="DG278" s="74"/>
      <c r="DH278" s="74"/>
      <c r="DI278" s="74"/>
      <c r="DJ278" s="74"/>
      <c r="DK278" s="74"/>
      <c r="DL278" s="74"/>
      <c r="DM278" s="74"/>
      <c r="DN278" s="74"/>
      <c r="DO278" s="74"/>
      <c r="DP278" s="74"/>
      <c r="DQ278" s="74"/>
      <c r="DR278" s="74"/>
      <c r="DS278" s="74"/>
      <c r="DT278" s="74"/>
      <c r="DU278" s="74"/>
      <c r="DV278" s="74"/>
      <c r="DW278" s="74"/>
      <c r="DX278" s="74"/>
      <c r="DY278" s="74"/>
      <c r="DZ278" s="74"/>
      <c r="EA278" s="74"/>
      <c r="EB278" s="74"/>
      <c r="EC278" s="74"/>
      <c r="ED278" s="74"/>
      <c r="EE278" s="74"/>
      <c r="EF278" s="74"/>
      <c r="EG278" s="74"/>
      <c r="EH278" s="74"/>
      <c r="EI278" s="74"/>
      <c r="EJ278" s="74"/>
      <c r="EK278" s="74"/>
      <c r="EL278" s="74"/>
      <c r="EM278" s="74"/>
      <c r="EN278" s="74"/>
      <c r="EO278" s="74"/>
      <c r="EP278" s="74"/>
      <c r="EQ278" s="74"/>
      <c r="ER278" s="74"/>
      <c r="ES278" s="74"/>
      <c r="ET278" s="74"/>
      <c r="EU278" s="74"/>
      <c r="EV278" s="74"/>
      <c r="EW278" s="74"/>
      <c r="EX278" s="74"/>
      <c r="EY278" s="74"/>
      <c r="EZ278" s="74"/>
      <c r="FA278" s="74"/>
      <c r="FB278" s="74"/>
      <c r="FC278" s="74"/>
      <c r="FD278" s="74"/>
      <c r="FE278" s="74"/>
      <c r="FF278" s="74"/>
      <c r="FG278" s="74"/>
      <c r="FH278" s="74"/>
      <c r="FI278" s="74"/>
      <c r="FJ278" s="74"/>
      <c r="FK278" s="74"/>
      <c r="FL278" s="74"/>
      <c r="FM278" s="74"/>
      <c r="FN278" s="74"/>
      <c r="FO278" s="74"/>
      <c r="FP278" s="74"/>
      <c r="FQ278" s="74"/>
      <c r="FR278" s="74"/>
      <c r="FS278" s="74"/>
      <c r="FT278" s="74"/>
      <c r="FU278" s="74"/>
      <c r="FV278" s="74"/>
      <c r="FW278" s="74"/>
      <c r="FX278" s="74"/>
      <c r="FY278" s="74"/>
      <c r="FZ278" s="74"/>
      <c r="GA278" s="74"/>
      <c r="GB278" s="74"/>
      <c r="GC278" s="74"/>
      <c r="GD278" s="74"/>
      <c r="GE278" s="74"/>
      <c r="GF278" s="74"/>
      <c r="GG278" s="74"/>
      <c r="GH278" s="74"/>
      <c r="GI278" s="74"/>
      <c r="GJ278" s="74"/>
      <c r="GK278" s="74"/>
      <c r="GL278" s="74"/>
      <c r="GM278" s="74"/>
      <c r="GN278" s="74"/>
      <c r="GO278" s="74"/>
      <c r="GP278" s="74"/>
      <c r="GQ278" s="74"/>
      <c r="GR278" s="74"/>
      <c r="GS278" s="74"/>
      <c r="GT278" s="74"/>
      <c r="GU278" s="74"/>
      <c r="GV278" s="74"/>
      <c r="GW278" s="74"/>
      <c r="GX278" s="74"/>
      <c r="GY278" s="74"/>
      <c r="GZ278" s="74"/>
      <c r="HA278" s="74"/>
      <c r="HB278" s="74"/>
      <c r="HC278" s="74"/>
    </row>
    <row r="279" spans="1:211" customFormat="1" ht="25.2" customHeight="1" x14ac:dyDescent="0.3">
      <c r="A279" s="36"/>
      <c r="B279" s="838" t="s">
        <v>1955</v>
      </c>
      <c r="C279" s="839"/>
      <c r="D279" s="839"/>
      <c r="E279" s="839"/>
      <c r="F279" s="839"/>
      <c r="G279" s="839"/>
      <c r="H279" s="839"/>
      <c r="I279" s="839"/>
      <c r="J279" s="839"/>
      <c r="K279" s="839"/>
      <c r="L279" s="839"/>
      <c r="M279" s="839"/>
      <c r="N279" s="839"/>
      <c r="O279" s="839"/>
      <c r="P279" s="839"/>
      <c r="Q279" s="839"/>
      <c r="R279" s="840"/>
      <c r="S279" s="36"/>
      <c r="T279" s="74"/>
      <c r="U279" s="74"/>
      <c r="V279" s="74"/>
      <c r="W279" s="74"/>
      <c r="X279" s="74"/>
      <c r="Y279" s="74"/>
      <c r="Z279" s="74"/>
      <c r="AA279" s="74"/>
      <c r="AB279" s="74"/>
      <c r="AC279" s="74"/>
      <c r="AD279" s="74"/>
      <c r="AE279" s="74"/>
      <c r="AF279" s="74"/>
      <c r="AG279" s="74"/>
      <c r="AH279" s="74"/>
      <c r="AI279" s="74"/>
      <c r="AJ279" s="74"/>
      <c r="AK279" s="74"/>
      <c r="AL279" s="74"/>
      <c r="AM279" s="74"/>
      <c r="AN279" s="74"/>
      <c r="AO279" s="74"/>
      <c r="AP279" s="74"/>
      <c r="AQ279" s="74"/>
      <c r="AR279" s="74"/>
      <c r="AS279" s="74"/>
      <c r="AT279" s="74"/>
      <c r="AU279" s="74"/>
      <c r="AV279" s="74"/>
      <c r="AW279" s="74"/>
      <c r="AX279" s="74"/>
      <c r="AY279" s="74"/>
      <c r="AZ279" s="74"/>
      <c r="BA279" s="74"/>
      <c r="BB279" s="74"/>
      <c r="BC279" s="74"/>
      <c r="BD279" s="74"/>
      <c r="BE279" s="74"/>
      <c r="BF279" s="74"/>
      <c r="BG279" s="74"/>
      <c r="BH279" s="74"/>
      <c r="BI279" s="74"/>
      <c r="BJ279" s="74"/>
      <c r="BK279" s="74"/>
      <c r="BL279" s="74"/>
      <c r="BM279" s="74"/>
      <c r="BN279" s="74"/>
      <c r="BO279" s="74"/>
      <c r="BP279" s="74"/>
      <c r="BQ279" s="74"/>
      <c r="BR279" s="74"/>
      <c r="BS279" s="74"/>
      <c r="BT279" s="74"/>
      <c r="BU279" s="74"/>
      <c r="BV279" s="74"/>
      <c r="BW279" s="74"/>
      <c r="BX279" s="74"/>
      <c r="BY279" s="74"/>
      <c r="BZ279" s="74"/>
      <c r="CA279" s="74"/>
      <c r="CB279" s="74"/>
      <c r="CC279" s="74"/>
      <c r="CD279" s="74"/>
      <c r="CE279" s="74"/>
      <c r="CF279" s="74"/>
      <c r="CG279" s="74"/>
      <c r="CH279" s="74"/>
      <c r="CI279" s="74"/>
      <c r="CJ279" s="74"/>
      <c r="CK279" s="74"/>
      <c r="CL279" s="74"/>
      <c r="CM279" s="74"/>
      <c r="CN279" s="74"/>
      <c r="CO279" s="74"/>
      <c r="CP279" s="74"/>
      <c r="CQ279" s="74"/>
      <c r="CR279" s="74"/>
      <c r="CS279" s="74"/>
      <c r="CT279" s="74"/>
      <c r="CU279" s="74"/>
      <c r="CV279" s="74"/>
      <c r="CW279" s="74"/>
      <c r="CX279" s="74"/>
      <c r="CY279" s="74"/>
      <c r="CZ279" s="74"/>
      <c r="DA279" s="74"/>
      <c r="DB279" s="74"/>
      <c r="DC279" s="74"/>
      <c r="DD279" s="74"/>
      <c r="DE279" s="74"/>
      <c r="DF279" s="74"/>
      <c r="DG279" s="74"/>
      <c r="DH279" s="74"/>
      <c r="DI279" s="74"/>
      <c r="DJ279" s="74"/>
      <c r="DK279" s="74"/>
      <c r="DL279" s="74"/>
      <c r="DM279" s="74"/>
      <c r="DN279" s="74"/>
      <c r="DO279" s="74"/>
      <c r="DP279" s="74"/>
      <c r="DQ279" s="74"/>
      <c r="DR279" s="74"/>
      <c r="DS279" s="74"/>
      <c r="DT279" s="74"/>
      <c r="DU279" s="74"/>
      <c r="DV279" s="74"/>
      <c r="DW279" s="74"/>
      <c r="DX279" s="74"/>
      <c r="DY279" s="74"/>
      <c r="DZ279" s="74"/>
      <c r="EA279" s="74"/>
      <c r="EB279" s="74"/>
      <c r="EC279" s="74"/>
      <c r="ED279" s="74"/>
      <c r="EE279" s="74"/>
      <c r="EF279" s="74"/>
      <c r="EG279" s="74"/>
      <c r="EH279" s="74"/>
      <c r="EI279" s="74"/>
      <c r="EJ279" s="74"/>
      <c r="EK279" s="74"/>
      <c r="EL279" s="74"/>
      <c r="EM279" s="74"/>
      <c r="EN279" s="74"/>
      <c r="EO279" s="74"/>
      <c r="EP279" s="74"/>
      <c r="EQ279" s="74"/>
      <c r="ER279" s="74"/>
      <c r="ES279" s="74"/>
      <c r="ET279" s="74"/>
      <c r="EU279" s="74"/>
      <c r="EV279" s="74"/>
      <c r="EW279" s="74"/>
      <c r="EX279" s="74"/>
      <c r="EY279" s="74"/>
      <c r="EZ279" s="74"/>
      <c r="FA279" s="74"/>
      <c r="FB279" s="74"/>
      <c r="FC279" s="74"/>
      <c r="FD279" s="74"/>
      <c r="FE279" s="74"/>
      <c r="FF279" s="74"/>
      <c r="FG279" s="74"/>
      <c r="FH279" s="74"/>
      <c r="FI279" s="74"/>
      <c r="FJ279" s="74"/>
      <c r="FK279" s="74"/>
      <c r="FL279" s="74"/>
      <c r="FM279" s="74"/>
      <c r="FN279" s="74"/>
      <c r="FO279" s="74"/>
      <c r="FP279" s="74"/>
      <c r="FQ279" s="74"/>
      <c r="FR279" s="74"/>
      <c r="FS279" s="74"/>
      <c r="FT279" s="74"/>
      <c r="FU279" s="74"/>
      <c r="FV279" s="74"/>
      <c r="FW279" s="74"/>
      <c r="FX279" s="74"/>
      <c r="FY279" s="74"/>
      <c r="FZ279" s="74"/>
      <c r="GA279" s="74"/>
      <c r="GB279" s="74"/>
      <c r="GC279" s="74"/>
      <c r="GD279" s="74"/>
      <c r="GE279" s="74"/>
      <c r="GF279" s="74"/>
      <c r="GG279" s="74"/>
      <c r="GH279" s="74"/>
      <c r="GI279" s="74"/>
      <c r="GJ279" s="74"/>
      <c r="GK279" s="74"/>
      <c r="GL279" s="74"/>
      <c r="GM279" s="74"/>
      <c r="GN279" s="74"/>
      <c r="GO279" s="74"/>
      <c r="GP279" s="74"/>
      <c r="GQ279" s="74"/>
      <c r="GR279" s="74"/>
      <c r="GS279" s="74"/>
      <c r="GT279" s="74"/>
      <c r="GU279" s="74"/>
      <c r="GV279" s="74"/>
      <c r="GW279" s="74"/>
      <c r="GX279" s="74"/>
      <c r="GY279" s="74"/>
      <c r="GZ279" s="74"/>
      <c r="HA279" s="74"/>
      <c r="HB279" s="74"/>
      <c r="HC279" s="74"/>
    </row>
    <row r="280" spans="1:211" customFormat="1" ht="10.199999999999999" customHeight="1" x14ac:dyDescent="0.3">
      <c r="A280" s="36"/>
      <c r="B280" s="73"/>
      <c r="C280" s="218"/>
      <c r="D280" s="74"/>
      <c r="E280" s="222"/>
      <c r="F280" s="202"/>
      <c r="G280" s="74"/>
      <c r="H280" s="74"/>
      <c r="I280" s="74"/>
      <c r="J280" s="74"/>
      <c r="K280" s="74"/>
      <c r="L280" s="206"/>
      <c r="M280" s="206"/>
      <c r="N280" s="206"/>
      <c r="O280" s="206"/>
      <c r="P280" s="206"/>
      <c r="Q280" s="206"/>
      <c r="R280" s="75"/>
      <c r="S280" s="36"/>
      <c r="T280" s="74"/>
      <c r="U280" s="74"/>
      <c r="V280" s="74"/>
      <c r="W280" s="74"/>
      <c r="X280" s="74"/>
      <c r="Y280" s="74"/>
      <c r="Z280" s="74"/>
      <c r="AA280" s="74"/>
      <c r="AB280" s="74"/>
      <c r="AC280" s="74"/>
      <c r="AD280" s="74"/>
      <c r="AE280" s="74"/>
      <c r="AF280" s="74"/>
      <c r="AG280" s="74"/>
      <c r="AH280" s="74"/>
      <c r="AI280" s="74"/>
      <c r="AJ280" s="74"/>
      <c r="AK280" s="74"/>
      <c r="AL280" s="74"/>
      <c r="AM280" s="74"/>
      <c r="AN280" s="74"/>
      <c r="AO280" s="74"/>
      <c r="AP280" s="74"/>
      <c r="AQ280" s="74"/>
      <c r="AR280" s="74"/>
      <c r="AS280" s="74"/>
      <c r="AT280" s="74"/>
      <c r="AU280" s="74"/>
      <c r="AV280" s="74"/>
      <c r="AW280" s="74"/>
      <c r="AX280" s="74"/>
      <c r="AY280" s="74"/>
      <c r="AZ280" s="74"/>
      <c r="BA280" s="74"/>
      <c r="BB280" s="74"/>
      <c r="BC280" s="74"/>
      <c r="BD280" s="74"/>
      <c r="BE280" s="74"/>
      <c r="BF280" s="74"/>
      <c r="BG280" s="74"/>
      <c r="BH280" s="74"/>
      <c r="BI280" s="74"/>
      <c r="BJ280" s="74"/>
      <c r="BK280" s="74"/>
      <c r="BL280" s="74"/>
      <c r="BM280" s="74"/>
      <c r="BN280" s="74"/>
      <c r="BO280" s="74"/>
      <c r="BP280" s="74"/>
      <c r="BQ280" s="74"/>
      <c r="BR280" s="74"/>
      <c r="BS280" s="74"/>
      <c r="BT280" s="74"/>
      <c r="BU280" s="74"/>
      <c r="BV280" s="74"/>
      <c r="BW280" s="74"/>
      <c r="BX280" s="74"/>
      <c r="BY280" s="74"/>
      <c r="BZ280" s="74"/>
      <c r="CA280" s="74"/>
      <c r="CB280" s="74"/>
      <c r="CC280" s="74"/>
      <c r="CD280" s="74"/>
      <c r="CE280" s="74"/>
      <c r="CF280" s="74"/>
      <c r="CG280" s="74"/>
      <c r="CH280" s="74"/>
      <c r="CI280" s="74"/>
      <c r="CJ280" s="74"/>
      <c r="CK280" s="74"/>
      <c r="CL280" s="74"/>
      <c r="CM280" s="74"/>
      <c r="CN280" s="74"/>
      <c r="CO280" s="74"/>
      <c r="CP280" s="74"/>
      <c r="CQ280" s="74"/>
      <c r="CR280" s="74"/>
      <c r="CS280" s="74"/>
      <c r="CT280" s="74"/>
      <c r="CU280" s="74"/>
      <c r="CV280" s="74"/>
      <c r="CW280" s="74"/>
      <c r="CX280" s="74"/>
      <c r="CY280" s="74"/>
      <c r="CZ280" s="74"/>
      <c r="DA280" s="74"/>
      <c r="DB280" s="74"/>
      <c r="DC280" s="74"/>
      <c r="DD280" s="74"/>
      <c r="DE280" s="74"/>
      <c r="DF280" s="74"/>
      <c r="DG280" s="74"/>
      <c r="DH280" s="74"/>
      <c r="DI280" s="74"/>
      <c r="DJ280" s="74"/>
      <c r="DK280" s="74"/>
      <c r="DL280" s="74"/>
      <c r="DM280" s="74"/>
      <c r="DN280" s="74"/>
      <c r="DO280" s="74"/>
      <c r="DP280" s="74"/>
      <c r="DQ280" s="74"/>
      <c r="DR280" s="74"/>
      <c r="DS280" s="74"/>
      <c r="DT280" s="74"/>
      <c r="DU280" s="74"/>
      <c r="DV280" s="74"/>
      <c r="DW280" s="74"/>
      <c r="DX280" s="74"/>
      <c r="DY280" s="74"/>
      <c r="DZ280" s="74"/>
      <c r="EA280" s="74"/>
      <c r="EB280" s="74"/>
      <c r="EC280" s="74"/>
      <c r="ED280" s="74"/>
      <c r="EE280" s="74"/>
      <c r="EF280" s="74"/>
      <c r="EG280" s="74"/>
      <c r="EH280" s="74"/>
      <c r="EI280" s="74"/>
      <c r="EJ280" s="74"/>
      <c r="EK280" s="74"/>
      <c r="EL280" s="74"/>
      <c r="EM280" s="74"/>
      <c r="EN280" s="74"/>
      <c r="EO280" s="74"/>
      <c r="EP280" s="74"/>
      <c r="EQ280" s="74"/>
      <c r="ER280" s="74"/>
      <c r="ES280" s="74"/>
      <c r="ET280" s="74"/>
      <c r="EU280" s="74"/>
      <c r="EV280" s="74"/>
      <c r="EW280" s="74"/>
      <c r="EX280" s="74"/>
      <c r="EY280" s="74"/>
      <c r="EZ280" s="74"/>
      <c r="FA280" s="74"/>
      <c r="FB280" s="74"/>
      <c r="FC280" s="74"/>
      <c r="FD280" s="74"/>
      <c r="FE280" s="74"/>
      <c r="FF280" s="74"/>
      <c r="FG280" s="74"/>
      <c r="FH280" s="74"/>
      <c r="FI280" s="74"/>
      <c r="FJ280" s="74"/>
      <c r="FK280" s="74"/>
      <c r="FL280" s="74"/>
      <c r="FM280" s="74"/>
      <c r="FN280" s="74"/>
      <c r="FO280" s="74"/>
      <c r="FP280" s="74"/>
      <c r="FQ280" s="74"/>
      <c r="FR280" s="74"/>
      <c r="FS280" s="74"/>
      <c r="FT280" s="74"/>
      <c r="FU280" s="74"/>
      <c r="FV280" s="74"/>
      <c r="FW280" s="74"/>
      <c r="FX280" s="74"/>
      <c r="FY280" s="74"/>
      <c r="FZ280" s="74"/>
      <c r="GA280" s="74"/>
      <c r="GB280" s="74"/>
      <c r="GC280" s="74"/>
      <c r="GD280" s="74"/>
      <c r="GE280" s="74"/>
      <c r="GF280" s="74"/>
      <c r="GG280" s="74"/>
      <c r="GH280" s="74"/>
      <c r="GI280" s="74"/>
      <c r="GJ280" s="74"/>
      <c r="GK280" s="74"/>
      <c r="GL280" s="74"/>
      <c r="GM280" s="74"/>
      <c r="GN280" s="74"/>
      <c r="GO280" s="74"/>
      <c r="GP280" s="74"/>
      <c r="GQ280" s="74"/>
      <c r="GR280" s="74"/>
      <c r="GS280" s="74"/>
      <c r="GT280" s="74"/>
      <c r="GU280" s="74"/>
      <c r="GV280" s="74"/>
      <c r="GW280" s="74"/>
      <c r="GX280" s="74"/>
      <c r="GY280" s="74"/>
      <c r="GZ280" s="74"/>
      <c r="HA280" s="74"/>
      <c r="HB280" s="74"/>
      <c r="HC280" s="74"/>
    </row>
    <row r="281" spans="1:211" s="34" customFormat="1" ht="19.95" customHeight="1" x14ac:dyDescent="0.3">
      <c r="A281" s="37"/>
      <c r="B281" s="673" t="s">
        <v>1956</v>
      </c>
      <c r="C281" s="674"/>
      <c r="D281" s="674"/>
      <c r="E281" s="674"/>
      <c r="F281" s="674"/>
      <c r="G281" s="674"/>
      <c r="H281" s="674"/>
      <c r="I281" s="674"/>
      <c r="J281" s="674"/>
      <c r="K281" s="674"/>
      <c r="L281" s="674"/>
      <c r="M281" s="674"/>
      <c r="N281" s="674"/>
      <c r="O281" s="674"/>
      <c r="P281" s="674"/>
      <c r="Q281" s="674"/>
      <c r="R281" s="675"/>
      <c r="S281" s="37"/>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89"/>
      <c r="BI281" s="89"/>
      <c r="BJ281" s="89"/>
      <c r="BK281" s="89"/>
      <c r="BL281" s="89"/>
      <c r="BM281" s="89"/>
      <c r="BN281" s="89"/>
      <c r="BO281" s="89"/>
      <c r="BP281" s="89"/>
      <c r="BQ281" s="89"/>
      <c r="BR281" s="89"/>
      <c r="BS281" s="89"/>
      <c r="BT281" s="89"/>
      <c r="BU281" s="89"/>
      <c r="BV281" s="89"/>
      <c r="BW281" s="89"/>
      <c r="BX281" s="89"/>
      <c r="BY281" s="89"/>
      <c r="BZ281" s="89"/>
      <c r="CA281" s="89"/>
      <c r="CB281" s="89"/>
      <c r="CC281" s="89"/>
      <c r="CD281" s="89"/>
      <c r="CE281" s="89"/>
      <c r="CF281" s="89"/>
      <c r="CG281" s="89"/>
      <c r="CH281" s="89"/>
      <c r="CI281" s="89"/>
      <c r="CJ281" s="89"/>
      <c r="CK281" s="89"/>
      <c r="CL281" s="89"/>
      <c r="CM281" s="89"/>
      <c r="CN281" s="89"/>
      <c r="CO281" s="89"/>
      <c r="CP281" s="89"/>
      <c r="CQ281" s="89"/>
      <c r="CR281" s="89"/>
      <c r="CS281" s="89"/>
      <c r="CT281" s="89"/>
      <c r="CU281" s="89"/>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89"/>
      <c r="EM281" s="89"/>
      <c r="EN281" s="89"/>
      <c r="EO281" s="89"/>
      <c r="EP281" s="89"/>
      <c r="EQ281" s="89"/>
      <c r="ER281" s="89"/>
      <c r="ES281" s="89"/>
      <c r="ET281" s="89"/>
      <c r="EU281" s="89"/>
      <c r="EV281" s="89"/>
      <c r="EW281" s="89"/>
      <c r="EX281" s="89"/>
      <c r="EY281" s="89"/>
      <c r="EZ281" s="89"/>
      <c r="FA281" s="89"/>
      <c r="FB281" s="89"/>
      <c r="FC281" s="89"/>
      <c r="FD281" s="89"/>
      <c r="FE281" s="89"/>
      <c r="FF281" s="89"/>
      <c r="FG281" s="89"/>
      <c r="FH281" s="89"/>
      <c r="FI281" s="89"/>
      <c r="FJ281" s="89"/>
      <c r="FK281" s="89"/>
      <c r="FL281" s="89"/>
      <c r="FM281" s="89"/>
      <c r="FN281" s="89"/>
      <c r="FO281" s="89"/>
      <c r="FP281" s="89"/>
      <c r="FQ281" s="89"/>
      <c r="FR281" s="89"/>
      <c r="FS281" s="89"/>
      <c r="FT281" s="89"/>
      <c r="FU281" s="89"/>
      <c r="FV281" s="89"/>
      <c r="FW281" s="89"/>
      <c r="FX281" s="89"/>
      <c r="FY281" s="89"/>
      <c r="FZ281" s="89"/>
      <c r="GA281" s="89"/>
      <c r="GB281" s="89"/>
      <c r="GC281" s="89"/>
      <c r="GD281" s="89"/>
      <c r="GE281" s="89"/>
      <c r="GF281" s="89"/>
      <c r="GG281" s="89"/>
      <c r="GH281" s="89"/>
      <c r="GI281" s="89"/>
      <c r="GJ281" s="89"/>
      <c r="GK281" s="89"/>
      <c r="GL281" s="89"/>
      <c r="GM281" s="89"/>
      <c r="GN281" s="89"/>
      <c r="GO281" s="89"/>
      <c r="GP281" s="89"/>
      <c r="GQ281" s="89"/>
      <c r="GR281" s="89"/>
      <c r="GS281" s="89"/>
      <c r="GT281" s="89"/>
      <c r="GU281" s="89"/>
      <c r="GV281" s="89"/>
      <c r="GW281" s="89"/>
      <c r="GX281" s="89"/>
      <c r="GY281" s="89"/>
      <c r="GZ281" s="89"/>
      <c r="HA281" s="89"/>
      <c r="HB281" s="89"/>
      <c r="HC281" s="89"/>
    </row>
    <row r="282" spans="1:211" s="34" customFormat="1" ht="19.95" customHeight="1" x14ac:dyDescent="0.3">
      <c r="A282" s="37"/>
      <c r="B282" s="673" t="s">
        <v>1803</v>
      </c>
      <c r="C282" s="674"/>
      <c r="D282" s="674"/>
      <c r="E282" s="674"/>
      <c r="F282" s="642" t="s">
        <v>20</v>
      </c>
      <c r="G282" s="642"/>
      <c r="H282" s="93"/>
      <c r="I282" s="93"/>
      <c r="J282" s="93"/>
      <c r="K282" s="93"/>
      <c r="L282" s="93"/>
      <c r="M282" s="93"/>
      <c r="N282" s="93"/>
      <c r="O282" s="93"/>
      <c r="P282" s="93"/>
      <c r="Q282" s="93"/>
      <c r="R282" s="94"/>
      <c r="S282" s="37"/>
      <c r="T282" s="89"/>
      <c r="U282" s="89"/>
      <c r="V282" s="89"/>
      <c r="W282" s="89"/>
      <c r="X282" s="89"/>
      <c r="Y282" s="89"/>
      <c r="Z282" s="89"/>
      <c r="AA282" s="89"/>
      <c r="AB282" s="89"/>
      <c r="AC282" s="89"/>
      <c r="AD282" s="89"/>
      <c r="AE282" s="89"/>
      <c r="AF282" s="89"/>
      <c r="AG282" s="89"/>
      <c r="AH282" s="89"/>
      <c r="AI282" s="89"/>
      <c r="AJ282" s="89"/>
      <c r="AK282" s="89"/>
      <c r="AL282" s="89"/>
      <c r="AM282" s="89"/>
      <c r="AN282" s="89"/>
      <c r="AO282" s="89"/>
      <c r="AP282" s="89"/>
      <c r="AQ282" s="89"/>
      <c r="AR282" s="89"/>
      <c r="AS282" s="89"/>
      <c r="AT282" s="89"/>
      <c r="AU282" s="89"/>
      <c r="AV282" s="89"/>
      <c r="AW282" s="89"/>
      <c r="AX282" s="89"/>
      <c r="AY282" s="89"/>
      <c r="AZ282" s="89"/>
      <c r="BA282" s="89"/>
      <c r="BB282" s="89"/>
      <c r="BC282" s="89"/>
      <c r="BD282" s="89"/>
      <c r="BE282" s="89"/>
      <c r="BF282" s="89"/>
      <c r="BG282" s="89"/>
      <c r="BH282" s="89"/>
      <c r="BI282" s="89"/>
      <c r="BJ282" s="89"/>
      <c r="BK282" s="89"/>
      <c r="BL282" s="89"/>
      <c r="BM282" s="89"/>
      <c r="BN282" s="89"/>
      <c r="BO282" s="89"/>
      <c r="BP282" s="89"/>
      <c r="BQ282" s="89"/>
      <c r="BR282" s="89"/>
      <c r="BS282" s="89"/>
      <c r="BT282" s="89"/>
      <c r="BU282" s="89"/>
      <c r="BV282" s="89"/>
      <c r="BW282" s="89"/>
      <c r="BX282" s="89"/>
      <c r="BY282" s="89"/>
      <c r="BZ282" s="89"/>
      <c r="CA282" s="89"/>
      <c r="CB282" s="89"/>
      <c r="CC282" s="89"/>
      <c r="CD282" s="89"/>
      <c r="CE282" s="89"/>
      <c r="CF282" s="89"/>
      <c r="CG282" s="89"/>
      <c r="CH282" s="89"/>
      <c r="CI282" s="89"/>
      <c r="CJ282" s="89"/>
      <c r="CK282" s="89"/>
      <c r="CL282" s="89"/>
      <c r="CM282" s="89"/>
      <c r="CN282" s="89"/>
      <c r="CO282" s="89"/>
      <c r="CP282" s="89"/>
      <c r="CQ282" s="89"/>
      <c r="CR282" s="89"/>
      <c r="CS282" s="89"/>
      <c r="CT282" s="89"/>
      <c r="CU282" s="89"/>
      <c r="CV282" s="89"/>
      <c r="CW282" s="89"/>
      <c r="CX282" s="89"/>
      <c r="CY282" s="89"/>
      <c r="CZ282" s="89"/>
      <c r="DA282" s="89"/>
      <c r="DB282" s="89"/>
      <c r="DC282" s="89"/>
      <c r="DD282" s="89"/>
      <c r="DE282" s="89"/>
      <c r="DF282" s="89"/>
      <c r="DG282" s="89"/>
      <c r="DH282" s="89"/>
      <c r="DI282" s="89"/>
      <c r="DJ282" s="89"/>
      <c r="DK282" s="89"/>
      <c r="DL282" s="89"/>
      <c r="DM282" s="89"/>
      <c r="DN282" s="89"/>
      <c r="DO282" s="89"/>
      <c r="DP282" s="89"/>
      <c r="DQ282" s="89"/>
      <c r="DR282" s="89"/>
      <c r="DS282" s="89"/>
      <c r="DT282" s="89"/>
      <c r="DU282" s="89"/>
      <c r="DV282" s="89"/>
      <c r="DW282" s="89"/>
      <c r="DX282" s="89"/>
      <c r="DY282" s="89"/>
      <c r="DZ282" s="89"/>
      <c r="EA282" s="89"/>
      <c r="EB282" s="89"/>
      <c r="EC282" s="89"/>
      <c r="ED282" s="89"/>
      <c r="EE282" s="89"/>
      <c r="EF282" s="89"/>
      <c r="EG282" s="89"/>
      <c r="EH282" s="89"/>
      <c r="EI282" s="89"/>
      <c r="EJ282" s="89"/>
      <c r="EK282" s="89"/>
      <c r="EL282" s="89"/>
      <c r="EM282" s="89"/>
      <c r="EN282" s="89"/>
      <c r="EO282" s="89"/>
      <c r="EP282" s="89"/>
      <c r="EQ282" s="89"/>
      <c r="ER282" s="89"/>
      <c r="ES282" s="89"/>
      <c r="ET282" s="89"/>
      <c r="EU282" s="89"/>
      <c r="EV282" s="89"/>
      <c r="EW282" s="89"/>
      <c r="EX282" s="89"/>
      <c r="EY282" s="89"/>
      <c r="EZ282" s="89"/>
      <c r="FA282" s="89"/>
      <c r="FB282" s="89"/>
      <c r="FC282" s="89"/>
      <c r="FD282" s="89"/>
      <c r="FE282" s="89"/>
      <c r="FF282" s="89"/>
      <c r="FG282" s="89"/>
      <c r="FH282" s="89"/>
      <c r="FI282" s="89"/>
      <c r="FJ282" s="89"/>
      <c r="FK282" s="89"/>
      <c r="FL282" s="89"/>
      <c r="FM282" s="89"/>
      <c r="FN282" s="89"/>
      <c r="FO282" s="89"/>
      <c r="FP282" s="89"/>
      <c r="FQ282" s="89"/>
      <c r="FR282" s="89"/>
      <c r="FS282" s="89"/>
      <c r="FT282" s="89"/>
      <c r="FU282" s="89"/>
      <c r="FV282" s="89"/>
      <c r="FW282" s="89"/>
      <c r="FX282" s="89"/>
      <c r="FY282" s="89"/>
      <c r="FZ282" s="89"/>
      <c r="GA282" s="89"/>
      <c r="GB282" s="89"/>
      <c r="GC282" s="89"/>
      <c r="GD282" s="89"/>
      <c r="GE282" s="89"/>
      <c r="GF282" s="89"/>
      <c r="GG282" s="89"/>
      <c r="GH282" s="89"/>
      <c r="GI282" s="89"/>
      <c r="GJ282" s="89"/>
      <c r="GK282" s="89"/>
      <c r="GL282" s="89"/>
      <c r="GM282" s="89"/>
      <c r="GN282" s="89"/>
      <c r="GO282" s="89"/>
      <c r="GP282" s="89"/>
      <c r="GQ282" s="89"/>
      <c r="GR282" s="89"/>
      <c r="GS282" s="89"/>
      <c r="GT282" s="89"/>
      <c r="GU282" s="89"/>
      <c r="GV282" s="89"/>
      <c r="GW282" s="89"/>
      <c r="GX282" s="89"/>
      <c r="GY282" s="89"/>
      <c r="GZ282" s="89"/>
      <c r="HA282" s="89"/>
      <c r="HB282" s="89"/>
      <c r="HC282" s="89"/>
    </row>
    <row r="283" spans="1:211" customFormat="1" ht="19.95" customHeight="1" x14ac:dyDescent="0.3">
      <c r="A283" s="229"/>
      <c r="B283" s="847" t="s">
        <v>200</v>
      </c>
      <c r="C283" s="848"/>
      <c r="D283" s="848"/>
      <c r="E283" s="848"/>
      <c r="F283" s="848"/>
      <c r="G283" s="206"/>
      <c r="H283" s="206"/>
      <c r="I283" s="206"/>
      <c r="J283" s="206"/>
      <c r="K283" s="206"/>
      <c r="L283" s="232"/>
      <c r="M283" s="232"/>
      <c r="N283" s="232"/>
      <c r="O283" s="232"/>
      <c r="P283" s="232"/>
      <c r="Q283" s="232"/>
      <c r="R283" s="207"/>
      <c r="S283" s="229"/>
      <c r="T283" s="74"/>
      <c r="U283" s="74"/>
      <c r="V283" s="74"/>
      <c r="W283" s="74"/>
      <c r="X283" s="74"/>
      <c r="Y283" s="74"/>
      <c r="Z283" s="74"/>
      <c r="AA283" s="74"/>
      <c r="AB283" s="74"/>
      <c r="AC283" s="74"/>
      <c r="AD283" s="74"/>
      <c r="AE283" s="74"/>
      <c r="AF283" s="74"/>
      <c r="AG283" s="74"/>
      <c r="AH283" s="74"/>
      <c r="AI283" s="74"/>
      <c r="AJ283" s="74"/>
      <c r="AK283" s="74"/>
      <c r="AL283" s="74"/>
      <c r="AM283" s="74"/>
      <c r="AN283" s="74"/>
      <c r="AO283" s="74"/>
      <c r="AP283" s="74"/>
      <c r="AQ283" s="74"/>
      <c r="AR283" s="74"/>
      <c r="AS283" s="74"/>
      <c r="AT283" s="74"/>
      <c r="AU283" s="74"/>
      <c r="AV283" s="74"/>
      <c r="AW283" s="74"/>
      <c r="AX283" s="74"/>
      <c r="AY283" s="74"/>
      <c r="AZ283" s="74"/>
      <c r="BA283" s="74"/>
      <c r="BB283" s="74"/>
      <c r="BC283" s="74"/>
      <c r="BD283" s="74"/>
      <c r="BE283" s="74"/>
      <c r="BF283" s="74"/>
      <c r="BG283" s="74"/>
      <c r="BH283" s="74"/>
      <c r="BI283" s="74"/>
      <c r="BJ283" s="74"/>
      <c r="BK283" s="74"/>
      <c r="BL283" s="74"/>
      <c r="BM283" s="74"/>
      <c r="BN283" s="74"/>
      <c r="BO283" s="74"/>
      <c r="BP283" s="74"/>
      <c r="BQ283" s="74"/>
      <c r="BR283" s="74"/>
      <c r="BS283" s="74"/>
      <c r="BT283" s="74"/>
      <c r="BU283" s="74"/>
      <c r="BV283" s="74"/>
      <c r="BW283" s="74"/>
      <c r="BX283" s="74"/>
      <c r="BY283" s="74"/>
      <c r="BZ283" s="74"/>
      <c r="CA283" s="74"/>
      <c r="CB283" s="74"/>
      <c r="CC283" s="74"/>
      <c r="CD283" s="74"/>
      <c r="CE283" s="74"/>
      <c r="CF283" s="74"/>
      <c r="CG283" s="74"/>
      <c r="CH283" s="74"/>
      <c r="CI283" s="74"/>
      <c r="CJ283" s="74"/>
      <c r="CK283" s="74"/>
      <c r="CL283" s="74"/>
      <c r="CM283" s="74"/>
      <c r="CN283" s="74"/>
      <c r="CO283" s="74"/>
      <c r="CP283" s="74"/>
      <c r="CQ283" s="74"/>
      <c r="CR283" s="74"/>
      <c r="CS283" s="74"/>
      <c r="CT283" s="74"/>
      <c r="CU283" s="74"/>
      <c r="CV283" s="74"/>
      <c r="CW283" s="74"/>
      <c r="CX283" s="74"/>
      <c r="CY283" s="74"/>
      <c r="CZ283" s="74"/>
      <c r="DA283" s="74"/>
      <c r="DB283" s="74"/>
      <c r="DC283" s="74"/>
      <c r="DD283" s="74"/>
      <c r="DE283" s="74"/>
      <c r="DF283" s="74"/>
      <c r="DG283" s="74"/>
      <c r="DH283" s="74"/>
      <c r="DI283" s="74"/>
      <c r="DJ283" s="74"/>
      <c r="DK283" s="74"/>
      <c r="DL283" s="74"/>
      <c r="DM283" s="74"/>
      <c r="DN283" s="74"/>
      <c r="DO283" s="74"/>
      <c r="DP283" s="74"/>
      <c r="DQ283" s="74"/>
      <c r="DR283" s="74"/>
      <c r="DS283" s="74"/>
      <c r="DT283" s="74"/>
      <c r="DU283" s="74"/>
      <c r="DV283" s="74"/>
      <c r="DW283" s="74"/>
      <c r="DX283" s="74"/>
      <c r="DY283" s="74"/>
      <c r="DZ283" s="74"/>
      <c r="EA283" s="74"/>
      <c r="EB283" s="74"/>
      <c r="EC283" s="74"/>
      <c r="ED283" s="74"/>
      <c r="EE283" s="74"/>
      <c r="EF283" s="74"/>
      <c r="EG283" s="74"/>
      <c r="EH283" s="74"/>
      <c r="EI283" s="74"/>
      <c r="EJ283" s="74"/>
      <c r="EK283" s="74"/>
      <c r="EL283" s="74"/>
      <c r="EM283" s="74"/>
      <c r="EN283" s="74"/>
      <c r="EO283" s="74"/>
      <c r="EP283" s="74"/>
      <c r="EQ283" s="74"/>
      <c r="ER283" s="74"/>
      <c r="ES283" s="74"/>
      <c r="ET283" s="74"/>
      <c r="EU283" s="74"/>
      <c r="EV283" s="74"/>
      <c r="EW283" s="74"/>
      <c r="EX283" s="74"/>
      <c r="EY283" s="74"/>
      <c r="EZ283" s="74"/>
      <c r="FA283" s="74"/>
      <c r="FB283" s="74"/>
      <c r="FC283" s="74"/>
      <c r="FD283" s="74"/>
      <c r="FE283" s="74"/>
      <c r="FF283" s="74"/>
      <c r="FG283" s="74"/>
      <c r="FH283" s="74"/>
      <c r="FI283" s="74"/>
      <c r="FJ283" s="74"/>
      <c r="FK283" s="74"/>
      <c r="FL283" s="74"/>
      <c r="FM283" s="74"/>
      <c r="FN283" s="74"/>
      <c r="FO283" s="74"/>
      <c r="FP283" s="74"/>
      <c r="FQ283" s="74"/>
      <c r="FR283" s="74"/>
      <c r="FS283" s="74"/>
      <c r="FT283" s="74"/>
      <c r="FU283" s="74"/>
      <c r="FV283" s="74"/>
      <c r="FW283" s="74"/>
      <c r="FX283" s="74"/>
      <c r="FY283" s="74"/>
      <c r="FZ283" s="74"/>
      <c r="GA283" s="74"/>
      <c r="GB283" s="74"/>
      <c r="GC283" s="74"/>
      <c r="GD283" s="74"/>
      <c r="GE283" s="74"/>
      <c r="GF283" s="74"/>
      <c r="GG283" s="74"/>
      <c r="GH283" s="74"/>
      <c r="GI283" s="74"/>
      <c r="GJ283" s="74"/>
      <c r="GK283" s="74"/>
      <c r="GL283" s="74"/>
      <c r="GM283" s="74"/>
      <c r="GN283" s="74"/>
      <c r="GO283" s="74"/>
      <c r="GP283" s="74"/>
      <c r="GQ283" s="74"/>
      <c r="GR283" s="74"/>
      <c r="GS283" s="74"/>
      <c r="GT283" s="74"/>
      <c r="GU283" s="74"/>
      <c r="GV283" s="74"/>
      <c r="GW283" s="74"/>
      <c r="GX283" s="74"/>
      <c r="GY283" s="74"/>
      <c r="GZ283" s="74"/>
      <c r="HA283" s="74"/>
      <c r="HB283" s="74"/>
      <c r="HC283" s="74"/>
    </row>
    <row r="284" spans="1:211" s="239" customFormat="1" ht="19.95" customHeight="1" x14ac:dyDescent="0.3">
      <c r="A284" s="345"/>
      <c r="B284" s="860" t="s">
        <v>1957</v>
      </c>
      <c r="C284" s="861"/>
      <c r="D284" s="861"/>
      <c r="E284" s="861"/>
      <c r="F284" s="861"/>
      <c r="G284" s="861"/>
      <c r="H284" s="861"/>
      <c r="I284" s="861"/>
      <c r="J284" s="861"/>
      <c r="K284" s="861"/>
      <c r="L284" s="861"/>
      <c r="M284" s="861"/>
      <c r="N284" s="861"/>
      <c r="O284" s="206"/>
      <c r="P284" s="206"/>
      <c r="Q284" s="206"/>
      <c r="R284" s="238"/>
      <c r="S284" s="345"/>
      <c r="T284" s="237"/>
      <c r="U284" s="237"/>
      <c r="V284" s="237"/>
      <c r="W284" s="237"/>
      <c r="X284" s="237"/>
      <c r="Y284" s="237"/>
      <c r="Z284" s="237"/>
      <c r="AA284" s="237"/>
      <c r="AB284" s="237"/>
      <c r="AC284" s="237"/>
      <c r="AD284" s="237"/>
      <c r="AE284" s="237"/>
      <c r="AF284" s="237"/>
      <c r="AG284" s="237"/>
      <c r="AH284" s="237"/>
      <c r="AI284" s="237"/>
      <c r="AJ284" s="237"/>
      <c r="AK284" s="237"/>
      <c r="AL284" s="237"/>
      <c r="AM284" s="237"/>
      <c r="AN284" s="237"/>
      <c r="AO284" s="237"/>
      <c r="AP284" s="237"/>
      <c r="AQ284" s="237"/>
      <c r="AR284" s="237"/>
      <c r="AS284" s="237"/>
      <c r="AT284" s="237"/>
      <c r="AU284" s="237"/>
      <c r="AV284" s="237"/>
      <c r="AW284" s="237"/>
      <c r="AX284" s="237"/>
      <c r="AY284" s="237"/>
      <c r="AZ284" s="237"/>
      <c r="BA284" s="237"/>
      <c r="BB284" s="237"/>
      <c r="BC284" s="237"/>
      <c r="BD284" s="237"/>
      <c r="BE284" s="237"/>
      <c r="BF284" s="237"/>
      <c r="BG284" s="237"/>
      <c r="BH284" s="237"/>
      <c r="BI284" s="237"/>
      <c r="BJ284" s="237"/>
      <c r="BK284" s="237"/>
      <c r="BL284" s="237"/>
      <c r="BM284" s="237"/>
      <c r="BN284" s="237"/>
      <c r="BO284" s="237"/>
      <c r="BP284" s="237"/>
      <c r="BQ284" s="237"/>
      <c r="BR284" s="237"/>
      <c r="BS284" s="237"/>
      <c r="BT284" s="237"/>
      <c r="BU284" s="237"/>
      <c r="BV284" s="237"/>
      <c r="BW284" s="237"/>
      <c r="BX284" s="237"/>
      <c r="BY284" s="237"/>
      <c r="BZ284" s="237"/>
      <c r="CA284" s="237"/>
      <c r="CB284" s="237"/>
      <c r="CC284" s="237"/>
      <c r="CD284" s="237"/>
      <c r="CE284" s="237"/>
      <c r="CF284" s="237"/>
      <c r="CG284" s="237"/>
      <c r="CH284" s="237"/>
      <c r="CI284" s="237"/>
      <c r="CJ284" s="237"/>
      <c r="CK284" s="237"/>
      <c r="CL284" s="237"/>
      <c r="CM284" s="237"/>
      <c r="CN284" s="237"/>
      <c r="CO284" s="237"/>
      <c r="CP284" s="237"/>
      <c r="CQ284" s="237"/>
      <c r="CR284" s="237"/>
      <c r="CS284" s="237"/>
      <c r="CT284" s="237"/>
      <c r="CU284" s="237"/>
      <c r="CV284" s="237"/>
      <c r="CW284" s="237"/>
      <c r="CX284" s="237"/>
      <c r="CY284" s="237"/>
      <c r="CZ284" s="237"/>
      <c r="DA284" s="237"/>
      <c r="DB284" s="237"/>
      <c r="DC284" s="237"/>
      <c r="DD284" s="237"/>
      <c r="DE284" s="237"/>
      <c r="DF284" s="237"/>
      <c r="DG284" s="237"/>
      <c r="DH284" s="237"/>
      <c r="DI284" s="237"/>
      <c r="DJ284" s="237"/>
      <c r="DK284" s="237"/>
      <c r="DL284" s="237"/>
      <c r="DM284" s="237"/>
      <c r="DN284" s="237"/>
      <c r="DO284" s="237"/>
      <c r="DP284" s="237"/>
      <c r="DQ284" s="237"/>
      <c r="DR284" s="237"/>
      <c r="DS284" s="237"/>
      <c r="DT284" s="237"/>
      <c r="DU284" s="237"/>
      <c r="DV284" s="237"/>
      <c r="DW284" s="237"/>
      <c r="DX284" s="237"/>
      <c r="DY284" s="237"/>
      <c r="DZ284" s="237"/>
      <c r="EA284" s="237"/>
      <c r="EB284" s="237"/>
      <c r="EC284" s="237"/>
      <c r="ED284" s="237"/>
      <c r="EE284" s="237"/>
      <c r="EF284" s="237"/>
      <c r="EG284" s="237"/>
      <c r="EH284" s="237"/>
      <c r="EI284" s="237"/>
      <c r="EJ284" s="237"/>
      <c r="EK284" s="237"/>
      <c r="EL284" s="237"/>
      <c r="EM284" s="237"/>
      <c r="EN284" s="237"/>
      <c r="EO284" s="237"/>
      <c r="EP284" s="237"/>
      <c r="EQ284" s="237"/>
      <c r="ER284" s="237"/>
      <c r="ES284" s="237"/>
      <c r="ET284" s="237"/>
      <c r="EU284" s="237"/>
      <c r="EV284" s="237"/>
      <c r="EW284" s="237"/>
      <c r="EX284" s="237"/>
      <c r="EY284" s="237"/>
      <c r="EZ284" s="237"/>
      <c r="FA284" s="237"/>
      <c r="FB284" s="237"/>
      <c r="FC284" s="237"/>
      <c r="FD284" s="237"/>
      <c r="FE284" s="237"/>
      <c r="FF284" s="237"/>
      <c r="FG284" s="237"/>
      <c r="FH284" s="237"/>
      <c r="FI284" s="237"/>
      <c r="FJ284" s="237"/>
      <c r="FK284" s="237"/>
      <c r="FL284" s="237"/>
      <c r="FM284" s="237"/>
      <c r="FN284" s="237"/>
      <c r="FO284" s="237"/>
      <c r="FP284" s="237"/>
      <c r="FQ284" s="237"/>
      <c r="FR284" s="237"/>
      <c r="FS284" s="237"/>
      <c r="FT284" s="237"/>
      <c r="FU284" s="237"/>
      <c r="FV284" s="237"/>
      <c r="FW284" s="237"/>
      <c r="FX284" s="237"/>
      <c r="FY284" s="237"/>
      <c r="FZ284" s="237"/>
      <c r="GA284" s="237"/>
      <c r="GB284" s="237"/>
      <c r="GC284" s="237"/>
      <c r="GD284" s="237"/>
      <c r="GE284" s="237"/>
      <c r="GF284" s="237"/>
      <c r="GG284" s="237"/>
      <c r="GH284" s="237"/>
      <c r="GI284" s="237"/>
      <c r="GJ284" s="237"/>
      <c r="GK284" s="237"/>
      <c r="GL284" s="237"/>
      <c r="GM284" s="237"/>
      <c r="GN284" s="237"/>
      <c r="GO284" s="237"/>
      <c r="GP284" s="237"/>
      <c r="GQ284" s="237"/>
      <c r="GR284" s="237"/>
      <c r="GS284" s="237"/>
      <c r="GT284" s="237"/>
      <c r="GU284" s="237"/>
      <c r="GV284" s="237"/>
      <c r="GW284" s="237"/>
      <c r="GX284" s="237"/>
      <c r="GY284" s="237"/>
      <c r="GZ284" s="237"/>
      <c r="HA284" s="237"/>
      <c r="HB284" s="237"/>
      <c r="HC284" s="237"/>
    </row>
    <row r="285" spans="1:211" customFormat="1" ht="19.95" customHeight="1" x14ac:dyDescent="0.3">
      <c r="A285" s="229"/>
      <c r="B285" s="860" t="s">
        <v>1958</v>
      </c>
      <c r="C285" s="861"/>
      <c r="D285" s="861"/>
      <c r="E285" s="861"/>
      <c r="F285" s="861"/>
      <c r="G285" s="861"/>
      <c r="H285" s="861"/>
      <c r="I285" s="861"/>
      <c r="J285" s="861"/>
      <c r="K285" s="861"/>
      <c r="L285" s="861"/>
      <c r="M285" s="861"/>
      <c r="N285" s="861"/>
      <c r="O285" s="861"/>
      <c r="P285" s="861"/>
      <c r="Q285" s="861"/>
      <c r="R285" s="238"/>
      <c r="S285" s="229"/>
      <c r="T285" s="74"/>
      <c r="U285" s="74"/>
      <c r="V285" s="74"/>
      <c r="W285" s="74"/>
      <c r="X285" s="74"/>
      <c r="Y285" s="74"/>
      <c r="Z285" s="74"/>
      <c r="AA285" s="74"/>
      <c r="AB285" s="74"/>
      <c r="AC285" s="74"/>
      <c r="AD285" s="74"/>
      <c r="AE285" s="74"/>
      <c r="AF285" s="74"/>
      <c r="AG285" s="74"/>
      <c r="AH285" s="74"/>
      <c r="AI285" s="74"/>
      <c r="AJ285" s="74"/>
      <c r="AK285" s="74"/>
      <c r="AL285" s="74"/>
      <c r="AM285" s="74"/>
      <c r="AN285" s="74"/>
      <c r="AO285" s="74"/>
      <c r="AP285" s="74"/>
      <c r="AQ285" s="74"/>
      <c r="AR285" s="74"/>
      <c r="AS285" s="74"/>
      <c r="AT285" s="74"/>
      <c r="AU285" s="74"/>
      <c r="AV285" s="74"/>
      <c r="AW285" s="74"/>
      <c r="AX285" s="74"/>
      <c r="AY285" s="74"/>
      <c r="AZ285" s="74"/>
      <c r="BA285" s="74"/>
      <c r="BB285" s="74"/>
      <c r="BC285" s="74"/>
      <c r="BD285" s="74"/>
      <c r="BE285" s="74"/>
      <c r="BF285" s="74"/>
      <c r="BG285" s="74"/>
      <c r="BH285" s="74"/>
      <c r="BI285" s="74"/>
      <c r="BJ285" s="74"/>
      <c r="BK285" s="74"/>
      <c r="BL285" s="74"/>
      <c r="BM285" s="74"/>
      <c r="BN285" s="74"/>
      <c r="BO285" s="74"/>
      <c r="BP285" s="74"/>
      <c r="BQ285" s="74"/>
      <c r="BR285" s="74"/>
      <c r="BS285" s="74"/>
      <c r="BT285" s="74"/>
      <c r="BU285" s="74"/>
      <c r="BV285" s="74"/>
      <c r="BW285" s="74"/>
      <c r="BX285" s="74"/>
      <c r="BY285" s="74"/>
      <c r="BZ285" s="74"/>
      <c r="CA285" s="74"/>
      <c r="CB285" s="74"/>
      <c r="CC285" s="74"/>
      <c r="CD285" s="74"/>
      <c r="CE285" s="74"/>
      <c r="CF285" s="74"/>
      <c r="CG285" s="74"/>
      <c r="CH285" s="74"/>
      <c r="CI285" s="74"/>
      <c r="CJ285" s="74"/>
      <c r="CK285" s="74"/>
      <c r="CL285" s="74"/>
      <c r="CM285" s="74"/>
      <c r="CN285" s="74"/>
      <c r="CO285" s="74"/>
      <c r="CP285" s="74"/>
      <c r="CQ285" s="74"/>
      <c r="CR285" s="74"/>
      <c r="CS285" s="74"/>
      <c r="CT285" s="74"/>
      <c r="CU285" s="74"/>
      <c r="CV285" s="74"/>
      <c r="CW285" s="74"/>
      <c r="CX285" s="74"/>
      <c r="CY285" s="74"/>
      <c r="CZ285" s="74"/>
      <c r="DA285" s="74"/>
      <c r="DB285" s="74"/>
      <c r="DC285" s="74"/>
      <c r="DD285" s="74"/>
      <c r="DE285" s="74"/>
      <c r="DF285" s="74"/>
      <c r="DG285" s="74"/>
      <c r="DH285" s="74"/>
      <c r="DI285" s="74"/>
      <c r="DJ285" s="74"/>
      <c r="DK285" s="74"/>
      <c r="DL285" s="74"/>
      <c r="DM285" s="74"/>
      <c r="DN285" s="74"/>
      <c r="DO285" s="74"/>
      <c r="DP285" s="74"/>
      <c r="DQ285" s="74"/>
      <c r="DR285" s="74"/>
      <c r="DS285" s="74"/>
      <c r="DT285" s="74"/>
      <c r="DU285" s="74"/>
      <c r="DV285" s="74"/>
      <c r="DW285" s="74"/>
      <c r="DX285" s="74"/>
      <c r="DY285" s="74"/>
      <c r="DZ285" s="74"/>
      <c r="EA285" s="74"/>
      <c r="EB285" s="74"/>
      <c r="EC285" s="74"/>
      <c r="ED285" s="74"/>
      <c r="EE285" s="74"/>
      <c r="EF285" s="74"/>
      <c r="EG285" s="74"/>
      <c r="EH285" s="74"/>
      <c r="EI285" s="74"/>
      <c r="EJ285" s="74"/>
      <c r="EK285" s="74"/>
      <c r="EL285" s="74"/>
      <c r="EM285" s="74"/>
      <c r="EN285" s="74"/>
      <c r="EO285" s="74"/>
      <c r="EP285" s="74"/>
      <c r="EQ285" s="74"/>
      <c r="ER285" s="74"/>
      <c r="ES285" s="74"/>
      <c r="ET285" s="74"/>
      <c r="EU285" s="74"/>
      <c r="EV285" s="74"/>
      <c r="EW285" s="74"/>
      <c r="EX285" s="74"/>
      <c r="EY285" s="74"/>
      <c r="EZ285" s="74"/>
      <c r="FA285" s="74"/>
      <c r="FB285" s="74"/>
      <c r="FC285" s="74"/>
      <c r="FD285" s="74"/>
      <c r="FE285" s="74"/>
      <c r="FF285" s="74"/>
      <c r="FG285" s="74"/>
      <c r="FH285" s="74"/>
      <c r="FI285" s="74"/>
      <c r="FJ285" s="74"/>
      <c r="FK285" s="74"/>
      <c r="FL285" s="74"/>
      <c r="FM285" s="74"/>
      <c r="FN285" s="74"/>
      <c r="FO285" s="74"/>
      <c r="FP285" s="74"/>
      <c r="FQ285" s="74"/>
      <c r="FR285" s="74"/>
      <c r="FS285" s="74"/>
      <c r="FT285" s="74"/>
      <c r="FU285" s="74"/>
      <c r="FV285" s="74"/>
      <c r="FW285" s="74"/>
      <c r="FX285" s="74"/>
      <c r="FY285" s="74"/>
      <c r="FZ285" s="74"/>
      <c r="GA285" s="74"/>
      <c r="GB285" s="74"/>
      <c r="GC285" s="74"/>
      <c r="GD285" s="74"/>
      <c r="GE285" s="74"/>
      <c r="GF285" s="74"/>
      <c r="GG285" s="74"/>
      <c r="GH285" s="74"/>
      <c r="GI285" s="74"/>
      <c r="GJ285" s="74"/>
      <c r="GK285" s="74"/>
      <c r="GL285" s="74"/>
      <c r="GM285" s="74"/>
      <c r="GN285" s="74"/>
      <c r="GO285" s="74"/>
      <c r="GP285" s="74"/>
      <c r="GQ285" s="74"/>
      <c r="GR285" s="74"/>
      <c r="GS285" s="74"/>
      <c r="GT285" s="74"/>
      <c r="GU285" s="74"/>
      <c r="GV285" s="74"/>
      <c r="GW285" s="74"/>
      <c r="GX285" s="74"/>
      <c r="GY285" s="74"/>
      <c r="GZ285" s="74"/>
      <c r="HA285" s="74"/>
      <c r="HB285" s="74"/>
      <c r="HC285" s="74"/>
    </row>
    <row r="286" spans="1:211" customFormat="1" ht="19.95" customHeight="1" x14ac:dyDescent="0.3">
      <c r="A286" s="229"/>
      <c r="B286" s="853" t="s">
        <v>1959</v>
      </c>
      <c r="C286" s="854"/>
      <c r="D286" s="854"/>
      <c r="E286" s="854"/>
      <c r="F286" s="854"/>
      <c r="G286" s="854"/>
      <c r="H286" s="854"/>
      <c r="I286" s="854"/>
      <c r="J286" s="854"/>
      <c r="K286" s="854"/>
      <c r="L286" s="854"/>
      <c r="M286" s="854"/>
      <c r="N286" s="854"/>
      <c r="O286" s="854"/>
      <c r="P286" s="854"/>
      <c r="Q286" s="854"/>
      <c r="R286" s="855"/>
      <c r="S286" s="229"/>
      <c r="T286" s="74"/>
      <c r="U286" s="74"/>
      <c r="V286" s="74"/>
      <c r="W286" s="74"/>
      <c r="X286" s="74"/>
      <c r="Y286" s="74"/>
      <c r="Z286" s="74"/>
      <c r="AA286" s="74"/>
      <c r="AB286" s="74"/>
      <c r="AC286" s="74"/>
      <c r="AD286" s="74"/>
      <c r="AE286" s="74"/>
      <c r="AF286" s="74"/>
      <c r="AG286" s="74"/>
      <c r="AH286" s="74"/>
      <c r="AI286" s="74"/>
      <c r="AJ286" s="74"/>
      <c r="AK286" s="74"/>
      <c r="AL286" s="74"/>
      <c r="AM286" s="74"/>
      <c r="AN286" s="74"/>
      <c r="AO286" s="74"/>
      <c r="AP286" s="74"/>
      <c r="AQ286" s="74"/>
      <c r="AR286" s="74"/>
      <c r="AS286" s="74"/>
      <c r="AT286" s="74"/>
      <c r="AU286" s="74"/>
      <c r="AV286" s="74"/>
      <c r="AW286" s="74"/>
      <c r="AX286" s="74"/>
      <c r="AY286" s="74"/>
      <c r="AZ286" s="74"/>
      <c r="BA286" s="74"/>
      <c r="BB286" s="74"/>
      <c r="BC286" s="74"/>
      <c r="BD286" s="74"/>
      <c r="BE286" s="74"/>
      <c r="BF286" s="74"/>
      <c r="BG286" s="74"/>
      <c r="BH286" s="74"/>
      <c r="BI286" s="74"/>
      <c r="BJ286" s="74"/>
      <c r="BK286" s="74"/>
      <c r="BL286" s="74"/>
      <c r="BM286" s="74"/>
      <c r="BN286" s="74"/>
      <c r="BO286" s="74"/>
      <c r="BP286" s="74"/>
      <c r="BQ286" s="74"/>
      <c r="BR286" s="74"/>
      <c r="BS286" s="74"/>
      <c r="BT286" s="74"/>
      <c r="BU286" s="74"/>
      <c r="BV286" s="74"/>
      <c r="BW286" s="74"/>
      <c r="BX286" s="74"/>
      <c r="BY286" s="74"/>
      <c r="BZ286" s="74"/>
      <c r="CA286" s="74"/>
      <c r="CB286" s="74"/>
      <c r="CC286" s="74"/>
      <c r="CD286" s="74"/>
      <c r="CE286" s="74"/>
      <c r="CF286" s="74"/>
      <c r="CG286" s="74"/>
      <c r="CH286" s="74"/>
      <c r="CI286" s="74"/>
      <c r="CJ286" s="74"/>
      <c r="CK286" s="74"/>
      <c r="CL286" s="74"/>
      <c r="CM286" s="74"/>
      <c r="CN286" s="74"/>
      <c r="CO286" s="74"/>
      <c r="CP286" s="74"/>
      <c r="CQ286" s="74"/>
      <c r="CR286" s="74"/>
      <c r="CS286" s="74"/>
      <c r="CT286" s="74"/>
      <c r="CU286" s="74"/>
      <c r="CV286" s="74"/>
      <c r="CW286" s="74"/>
      <c r="CX286" s="74"/>
      <c r="CY286" s="74"/>
      <c r="CZ286" s="74"/>
      <c r="DA286" s="74"/>
      <c r="DB286" s="74"/>
      <c r="DC286" s="74"/>
      <c r="DD286" s="74"/>
      <c r="DE286" s="74"/>
      <c r="DF286" s="74"/>
      <c r="DG286" s="74"/>
      <c r="DH286" s="74"/>
      <c r="DI286" s="74"/>
      <c r="DJ286" s="74"/>
      <c r="DK286" s="74"/>
      <c r="DL286" s="74"/>
      <c r="DM286" s="74"/>
      <c r="DN286" s="74"/>
      <c r="DO286" s="74"/>
      <c r="DP286" s="74"/>
      <c r="DQ286" s="74"/>
      <c r="DR286" s="74"/>
      <c r="DS286" s="74"/>
      <c r="DT286" s="74"/>
      <c r="DU286" s="74"/>
      <c r="DV286" s="74"/>
      <c r="DW286" s="74"/>
      <c r="DX286" s="74"/>
      <c r="DY286" s="74"/>
      <c r="DZ286" s="74"/>
      <c r="EA286" s="74"/>
      <c r="EB286" s="74"/>
      <c r="EC286" s="74"/>
      <c r="ED286" s="74"/>
      <c r="EE286" s="74"/>
      <c r="EF286" s="74"/>
      <c r="EG286" s="74"/>
      <c r="EH286" s="74"/>
      <c r="EI286" s="74"/>
      <c r="EJ286" s="74"/>
      <c r="EK286" s="74"/>
      <c r="EL286" s="74"/>
      <c r="EM286" s="74"/>
      <c r="EN286" s="74"/>
      <c r="EO286" s="74"/>
      <c r="EP286" s="74"/>
      <c r="EQ286" s="74"/>
      <c r="ER286" s="74"/>
      <c r="ES286" s="74"/>
      <c r="ET286" s="74"/>
      <c r="EU286" s="74"/>
      <c r="EV286" s="74"/>
      <c r="EW286" s="74"/>
      <c r="EX286" s="74"/>
      <c r="EY286" s="74"/>
      <c r="EZ286" s="74"/>
      <c r="FA286" s="74"/>
      <c r="FB286" s="74"/>
      <c r="FC286" s="74"/>
      <c r="FD286" s="74"/>
      <c r="FE286" s="74"/>
      <c r="FF286" s="74"/>
      <c r="FG286" s="74"/>
      <c r="FH286" s="74"/>
      <c r="FI286" s="74"/>
      <c r="FJ286" s="74"/>
      <c r="FK286" s="74"/>
      <c r="FL286" s="74"/>
      <c r="FM286" s="74"/>
      <c r="FN286" s="74"/>
      <c r="FO286" s="74"/>
      <c r="FP286" s="74"/>
      <c r="FQ286" s="74"/>
      <c r="FR286" s="74"/>
      <c r="FS286" s="74"/>
      <c r="FT286" s="74"/>
      <c r="FU286" s="74"/>
      <c r="FV286" s="74"/>
      <c r="FW286" s="74"/>
      <c r="FX286" s="74"/>
      <c r="FY286" s="74"/>
      <c r="FZ286" s="74"/>
      <c r="GA286" s="74"/>
      <c r="GB286" s="74"/>
      <c r="GC286" s="74"/>
      <c r="GD286" s="74"/>
      <c r="GE286" s="74"/>
      <c r="GF286" s="74"/>
      <c r="GG286" s="74"/>
      <c r="GH286" s="74"/>
      <c r="GI286" s="74"/>
      <c r="GJ286" s="74"/>
      <c r="GK286" s="74"/>
      <c r="GL286" s="74"/>
      <c r="GM286" s="74"/>
      <c r="GN286" s="74"/>
      <c r="GO286" s="74"/>
      <c r="GP286" s="74"/>
      <c r="GQ286" s="74"/>
      <c r="GR286" s="74"/>
      <c r="GS286" s="74"/>
      <c r="GT286" s="74"/>
      <c r="GU286" s="74"/>
      <c r="GV286" s="74"/>
      <c r="GW286" s="74"/>
      <c r="GX286" s="74"/>
      <c r="GY286" s="74"/>
      <c r="GZ286" s="74"/>
      <c r="HA286" s="74"/>
      <c r="HB286" s="74"/>
      <c r="HC286" s="74"/>
    </row>
    <row r="287" spans="1:211" customFormat="1" ht="19.95" customHeight="1" x14ac:dyDescent="0.3">
      <c r="A287" s="229"/>
      <c r="B287" s="853" t="s">
        <v>1960</v>
      </c>
      <c r="C287" s="854"/>
      <c r="D287" s="854"/>
      <c r="E287" s="854"/>
      <c r="F287" s="854"/>
      <c r="G287" s="854"/>
      <c r="H287" s="854"/>
      <c r="I287" s="854"/>
      <c r="J287" s="854"/>
      <c r="K287" s="854"/>
      <c r="L287" s="854"/>
      <c r="M287" s="854"/>
      <c r="N287" s="854"/>
      <c r="O287" s="854"/>
      <c r="P287" s="854"/>
      <c r="Q287" s="232"/>
      <c r="R287" s="514"/>
      <c r="S287" s="229"/>
      <c r="T287" s="74"/>
      <c r="U287" s="74"/>
      <c r="V287" s="74"/>
      <c r="W287" s="74"/>
      <c r="X287" s="74"/>
      <c r="Y287" s="74"/>
      <c r="Z287" s="74"/>
      <c r="AA287" s="74"/>
      <c r="AB287" s="74"/>
      <c r="AC287" s="74"/>
      <c r="AD287" s="74"/>
      <c r="AE287" s="74"/>
      <c r="AF287" s="74"/>
      <c r="AG287" s="74"/>
      <c r="AH287" s="74"/>
      <c r="AI287" s="74"/>
      <c r="AJ287" s="74"/>
      <c r="AK287" s="74"/>
      <c r="AL287" s="74"/>
      <c r="AM287" s="74"/>
      <c r="AN287" s="74"/>
      <c r="AO287" s="74"/>
      <c r="AP287" s="74"/>
      <c r="AQ287" s="74"/>
      <c r="AR287" s="74"/>
      <c r="AS287" s="74"/>
      <c r="AT287" s="74"/>
      <c r="AU287" s="74"/>
      <c r="AV287" s="74"/>
      <c r="AW287" s="74"/>
      <c r="AX287" s="74"/>
      <c r="AY287" s="74"/>
      <c r="AZ287" s="74"/>
      <c r="BA287" s="74"/>
      <c r="BB287" s="74"/>
      <c r="BC287" s="74"/>
      <c r="BD287" s="74"/>
      <c r="BE287" s="74"/>
      <c r="BF287" s="74"/>
      <c r="BG287" s="74"/>
      <c r="BH287" s="74"/>
      <c r="BI287" s="74"/>
      <c r="BJ287" s="74"/>
      <c r="BK287" s="74"/>
      <c r="BL287" s="74"/>
      <c r="BM287" s="74"/>
      <c r="BN287" s="74"/>
      <c r="BO287" s="74"/>
      <c r="BP287" s="74"/>
      <c r="BQ287" s="74"/>
      <c r="BR287" s="74"/>
      <c r="BS287" s="74"/>
      <c r="BT287" s="74"/>
      <c r="BU287" s="74"/>
      <c r="BV287" s="74"/>
      <c r="BW287" s="74"/>
      <c r="BX287" s="74"/>
      <c r="BY287" s="74"/>
      <c r="BZ287" s="74"/>
      <c r="CA287" s="74"/>
      <c r="CB287" s="74"/>
      <c r="CC287" s="74"/>
      <c r="CD287" s="74"/>
      <c r="CE287" s="74"/>
      <c r="CF287" s="74"/>
      <c r="CG287" s="74"/>
      <c r="CH287" s="74"/>
      <c r="CI287" s="74"/>
      <c r="CJ287" s="74"/>
      <c r="CK287" s="74"/>
      <c r="CL287" s="74"/>
      <c r="CM287" s="74"/>
      <c r="CN287" s="74"/>
      <c r="CO287" s="74"/>
      <c r="CP287" s="74"/>
      <c r="CQ287" s="74"/>
      <c r="CR287" s="74"/>
      <c r="CS287" s="74"/>
      <c r="CT287" s="74"/>
      <c r="CU287" s="74"/>
      <c r="CV287" s="74"/>
      <c r="CW287" s="74"/>
      <c r="CX287" s="74"/>
      <c r="CY287" s="74"/>
      <c r="CZ287" s="74"/>
      <c r="DA287" s="74"/>
      <c r="DB287" s="74"/>
      <c r="DC287" s="74"/>
      <c r="DD287" s="74"/>
      <c r="DE287" s="74"/>
      <c r="DF287" s="74"/>
      <c r="DG287" s="74"/>
      <c r="DH287" s="74"/>
      <c r="DI287" s="74"/>
      <c r="DJ287" s="74"/>
      <c r="DK287" s="74"/>
      <c r="DL287" s="74"/>
      <c r="DM287" s="74"/>
      <c r="DN287" s="74"/>
      <c r="DO287" s="74"/>
      <c r="DP287" s="74"/>
      <c r="DQ287" s="74"/>
      <c r="DR287" s="74"/>
      <c r="DS287" s="74"/>
      <c r="DT287" s="74"/>
      <c r="DU287" s="74"/>
      <c r="DV287" s="74"/>
      <c r="DW287" s="74"/>
      <c r="DX287" s="74"/>
      <c r="DY287" s="74"/>
      <c r="DZ287" s="74"/>
      <c r="EA287" s="74"/>
      <c r="EB287" s="74"/>
      <c r="EC287" s="74"/>
      <c r="ED287" s="74"/>
      <c r="EE287" s="74"/>
      <c r="EF287" s="74"/>
      <c r="EG287" s="74"/>
      <c r="EH287" s="74"/>
      <c r="EI287" s="74"/>
      <c r="EJ287" s="74"/>
      <c r="EK287" s="74"/>
      <c r="EL287" s="74"/>
      <c r="EM287" s="74"/>
      <c r="EN287" s="74"/>
      <c r="EO287" s="74"/>
      <c r="EP287" s="74"/>
      <c r="EQ287" s="74"/>
      <c r="ER287" s="74"/>
      <c r="ES287" s="74"/>
      <c r="ET287" s="74"/>
      <c r="EU287" s="74"/>
      <c r="EV287" s="74"/>
      <c r="EW287" s="74"/>
      <c r="EX287" s="74"/>
      <c r="EY287" s="74"/>
      <c r="EZ287" s="74"/>
      <c r="FA287" s="74"/>
      <c r="FB287" s="74"/>
      <c r="FC287" s="74"/>
      <c r="FD287" s="74"/>
      <c r="FE287" s="74"/>
      <c r="FF287" s="74"/>
      <c r="FG287" s="74"/>
      <c r="FH287" s="74"/>
      <c r="FI287" s="74"/>
      <c r="FJ287" s="74"/>
      <c r="FK287" s="74"/>
      <c r="FL287" s="74"/>
      <c r="FM287" s="74"/>
      <c r="FN287" s="74"/>
      <c r="FO287" s="74"/>
      <c r="FP287" s="74"/>
      <c r="FQ287" s="74"/>
      <c r="FR287" s="74"/>
      <c r="FS287" s="74"/>
      <c r="FT287" s="74"/>
      <c r="FU287" s="74"/>
      <c r="FV287" s="74"/>
      <c r="FW287" s="74"/>
      <c r="FX287" s="74"/>
      <c r="FY287" s="74"/>
      <c r="FZ287" s="74"/>
      <c r="GA287" s="74"/>
      <c r="GB287" s="74"/>
      <c r="GC287" s="74"/>
      <c r="GD287" s="74"/>
      <c r="GE287" s="74"/>
      <c r="GF287" s="74"/>
      <c r="GG287" s="74"/>
      <c r="GH287" s="74"/>
      <c r="GI287" s="74"/>
      <c r="GJ287" s="74"/>
      <c r="GK287" s="74"/>
      <c r="GL287" s="74"/>
      <c r="GM287" s="74"/>
      <c r="GN287" s="74"/>
      <c r="GO287" s="74"/>
      <c r="GP287" s="74"/>
      <c r="GQ287" s="74"/>
      <c r="GR287" s="74"/>
      <c r="GS287" s="74"/>
      <c r="GT287" s="74"/>
      <c r="GU287" s="74"/>
      <c r="GV287" s="74"/>
      <c r="GW287" s="74"/>
      <c r="GX287" s="74"/>
      <c r="GY287" s="74"/>
      <c r="GZ287" s="74"/>
      <c r="HA287" s="74"/>
      <c r="HB287" s="74"/>
      <c r="HC287" s="74"/>
    </row>
    <row r="288" spans="1:211" customFormat="1" ht="19.95" customHeight="1" x14ac:dyDescent="0.3">
      <c r="A288" s="229"/>
      <c r="B288" s="933" t="s">
        <v>1829</v>
      </c>
      <c r="C288" s="934"/>
      <c r="D288" s="934"/>
      <c r="E288" s="934"/>
      <c r="F288" s="934"/>
      <c r="G288" s="934"/>
      <c r="H288" s="934"/>
      <c r="I288" s="934"/>
      <c r="J288" s="232"/>
      <c r="K288" s="232"/>
      <c r="L288" s="232"/>
      <c r="M288" s="232"/>
      <c r="N288" s="232"/>
      <c r="O288" s="232"/>
      <c r="P288" s="232"/>
      <c r="Q288" s="232"/>
      <c r="R288" s="514"/>
      <c r="S288" s="229"/>
      <c r="T288" s="74"/>
      <c r="U288" s="74"/>
      <c r="V288" s="74"/>
      <c r="W288" s="74"/>
      <c r="X288" s="74"/>
      <c r="Y288" s="74"/>
      <c r="Z288" s="74"/>
      <c r="AA288" s="74"/>
      <c r="AB288" s="74"/>
      <c r="AC288" s="74"/>
      <c r="AD288" s="74"/>
      <c r="AE288" s="74"/>
      <c r="AF288" s="74"/>
      <c r="AG288" s="74"/>
      <c r="AH288" s="74"/>
      <c r="AI288" s="74"/>
      <c r="AJ288" s="74"/>
      <c r="AK288" s="74"/>
      <c r="AL288" s="74"/>
      <c r="AM288" s="74"/>
      <c r="AN288" s="74"/>
      <c r="AO288" s="74"/>
      <c r="AP288" s="74"/>
      <c r="AQ288" s="74"/>
      <c r="AR288" s="74"/>
      <c r="AS288" s="74"/>
      <c r="AT288" s="74"/>
      <c r="AU288" s="74"/>
      <c r="AV288" s="74"/>
      <c r="AW288" s="74"/>
      <c r="AX288" s="74"/>
      <c r="AY288" s="74"/>
      <c r="AZ288" s="74"/>
      <c r="BA288" s="74"/>
      <c r="BB288" s="74"/>
      <c r="BC288" s="74"/>
      <c r="BD288" s="74"/>
      <c r="BE288" s="74"/>
      <c r="BF288" s="74"/>
      <c r="BG288" s="74"/>
      <c r="BH288" s="74"/>
      <c r="BI288" s="74"/>
      <c r="BJ288" s="74"/>
      <c r="BK288" s="74"/>
      <c r="BL288" s="74"/>
      <c r="BM288" s="74"/>
      <c r="BN288" s="74"/>
      <c r="BO288" s="74"/>
      <c r="BP288" s="74"/>
      <c r="BQ288" s="74"/>
      <c r="BR288" s="74"/>
      <c r="BS288" s="74"/>
      <c r="BT288" s="74"/>
      <c r="BU288" s="74"/>
      <c r="BV288" s="74"/>
      <c r="BW288" s="74"/>
      <c r="BX288" s="74"/>
      <c r="BY288" s="74"/>
      <c r="BZ288" s="74"/>
      <c r="CA288" s="74"/>
      <c r="CB288" s="74"/>
      <c r="CC288" s="74"/>
      <c r="CD288" s="74"/>
      <c r="CE288" s="74"/>
      <c r="CF288" s="74"/>
      <c r="CG288" s="74"/>
      <c r="CH288" s="74"/>
      <c r="CI288" s="74"/>
      <c r="CJ288" s="74"/>
      <c r="CK288" s="74"/>
      <c r="CL288" s="74"/>
      <c r="CM288" s="74"/>
      <c r="CN288" s="74"/>
      <c r="CO288" s="74"/>
      <c r="CP288" s="74"/>
      <c r="CQ288" s="74"/>
      <c r="CR288" s="74"/>
      <c r="CS288" s="74"/>
      <c r="CT288" s="74"/>
      <c r="CU288" s="74"/>
      <c r="CV288" s="74"/>
      <c r="CW288" s="74"/>
      <c r="CX288" s="74"/>
      <c r="CY288" s="74"/>
      <c r="CZ288" s="74"/>
      <c r="DA288" s="74"/>
      <c r="DB288" s="74"/>
      <c r="DC288" s="74"/>
      <c r="DD288" s="74"/>
      <c r="DE288" s="74"/>
      <c r="DF288" s="74"/>
      <c r="DG288" s="74"/>
      <c r="DH288" s="74"/>
      <c r="DI288" s="74"/>
      <c r="DJ288" s="74"/>
      <c r="DK288" s="74"/>
      <c r="DL288" s="74"/>
      <c r="DM288" s="74"/>
      <c r="DN288" s="74"/>
      <c r="DO288" s="74"/>
      <c r="DP288" s="74"/>
      <c r="DQ288" s="74"/>
      <c r="DR288" s="74"/>
      <c r="DS288" s="74"/>
      <c r="DT288" s="74"/>
      <c r="DU288" s="74"/>
      <c r="DV288" s="74"/>
      <c r="DW288" s="74"/>
      <c r="DX288" s="74"/>
      <c r="DY288" s="74"/>
      <c r="DZ288" s="74"/>
      <c r="EA288" s="74"/>
      <c r="EB288" s="74"/>
      <c r="EC288" s="74"/>
      <c r="ED288" s="74"/>
      <c r="EE288" s="74"/>
      <c r="EF288" s="74"/>
      <c r="EG288" s="74"/>
      <c r="EH288" s="74"/>
      <c r="EI288" s="74"/>
      <c r="EJ288" s="74"/>
      <c r="EK288" s="74"/>
      <c r="EL288" s="74"/>
      <c r="EM288" s="74"/>
      <c r="EN288" s="74"/>
      <c r="EO288" s="74"/>
      <c r="EP288" s="74"/>
      <c r="EQ288" s="74"/>
      <c r="ER288" s="74"/>
      <c r="ES288" s="74"/>
      <c r="ET288" s="74"/>
      <c r="EU288" s="74"/>
      <c r="EV288" s="74"/>
      <c r="EW288" s="74"/>
      <c r="EX288" s="74"/>
      <c r="EY288" s="74"/>
      <c r="EZ288" s="74"/>
      <c r="FA288" s="74"/>
      <c r="FB288" s="74"/>
      <c r="FC288" s="74"/>
      <c r="FD288" s="74"/>
      <c r="FE288" s="74"/>
      <c r="FF288" s="74"/>
      <c r="FG288" s="74"/>
      <c r="FH288" s="74"/>
      <c r="FI288" s="74"/>
      <c r="FJ288" s="74"/>
      <c r="FK288" s="74"/>
      <c r="FL288" s="74"/>
      <c r="FM288" s="74"/>
      <c r="FN288" s="74"/>
      <c r="FO288" s="74"/>
      <c r="FP288" s="74"/>
      <c r="FQ288" s="74"/>
      <c r="FR288" s="74"/>
      <c r="FS288" s="74"/>
      <c r="FT288" s="74"/>
      <c r="FU288" s="74"/>
      <c r="FV288" s="74"/>
      <c r="FW288" s="74"/>
      <c r="FX288" s="74"/>
      <c r="FY288" s="74"/>
      <c r="FZ288" s="74"/>
      <c r="GA288" s="74"/>
      <c r="GB288" s="74"/>
      <c r="GC288" s="74"/>
      <c r="GD288" s="74"/>
      <c r="GE288" s="74"/>
      <c r="GF288" s="74"/>
      <c r="GG288" s="74"/>
      <c r="GH288" s="74"/>
      <c r="GI288" s="74"/>
      <c r="GJ288" s="74"/>
      <c r="GK288" s="74"/>
      <c r="GL288" s="74"/>
      <c r="GM288" s="74"/>
      <c r="GN288" s="74"/>
      <c r="GO288" s="74"/>
      <c r="GP288" s="74"/>
      <c r="GQ288" s="74"/>
      <c r="GR288" s="74"/>
      <c r="GS288" s="74"/>
      <c r="GT288" s="74"/>
      <c r="GU288" s="74"/>
      <c r="GV288" s="74"/>
      <c r="GW288" s="74"/>
      <c r="GX288" s="74"/>
      <c r="GY288" s="74"/>
      <c r="GZ288" s="74"/>
      <c r="HA288" s="74"/>
      <c r="HB288" s="74"/>
      <c r="HC288" s="74"/>
    </row>
    <row r="289" spans="1:211" customFormat="1" ht="19.95" customHeight="1" x14ac:dyDescent="0.3">
      <c r="A289" s="229"/>
      <c r="B289" s="930" t="s">
        <v>1961</v>
      </c>
      <c r="C289" s="931"/>
      <c r="D289" s="931"/>
      <c r="E289" s="929" t="s">
        <v>1962</v>
      </c>
      <c r="F289" s="929"/>
      <c r="G289" s="929"/>
      <c r="H289" s="929"/>
      <c r="I289" s="929"/>
      <c r="J289" s="929"/>
      <c r="K289" s="929"/>
      <c r="L289" s="929"/>
      <c r="M289" s="929"/>
      <c r="N289" s="929"/>
      <c r="O289" s="232"/>
      <c r="P289" s="232"/>
      <c r="Q289" s="232"/>
      <c r="R289" s="514"/>
      <c r="S289" s="229"/>
      <c r="T289" s="74"/>
      <c r="U289" s="74"/>
      <c r="V289" s="74"/>
      <c r="W289" s="74"/>
      <c r="X289" s="74"/>
      <c r="Y289" s="74"/>
      <c r="Z289" s="74"/>
      <c r="AA289" s="74"/>
      <c r="AB289" s="74"/>
      <c r="AC289" s="74"/>
      <c r="AD289" s="74"/>
      <c r="AE289" s="74"/>
      <c r="AF289" s="74"/>
      <c r="AG289" s="74"/>
      <c r="AH289" s="74"/>
      <c r="AI289" s="74"/>
      <c r="AJ289" s="74"/>
      <c r="AK289" s="74"/>
      <c r="AL289" s="74"/>
      <c r="AM289" s="74"/>
      <c r="AN289" s="74"/>
      <c r="AO289" s="74"/>
      <c r="AP289" s="74"/>
      <c r="AQ289" s="74"/>
      <c r="AR289" s="74"/>
      <c r="AS289" s="74"/>
      <c r="AT289" s="74"/>
      <c r="AU289" s="74"/>
      <c r="AV289" s="74"/>
      <c r="AW289" s="74"/>
      <c r="AX289" s="74"/>
      <c r="AY289" s="74"/>
      <c r="AZ289" s="74"/>
      <c r="BA289" s="74"/>
      <c r="BB289" s="74"/>
      <c r="BC289" s="74"/>
      <c r="BD289" s="74"/>
      <c r="BE289" s="74"/>
      <c r="BF289" s="74"/>
      <c r="BG289" s="74"/>
      <c r="BH289" s="74"/>
      <c r="BI289" s="74"/>
      <c r="BJ289" s="74"/>
      <c r="BK289" s="74"/>
      <c r="BL289" s="74"/>
      <c r="BM289" s="74"/>
      <c r="BN289" s="74"/>
      <c r="BO289" s="74"/>
      <c r="BP289" s="74"/>
      <c r="BQ289" s="74"/>
      <c r="BR289" s="74"/>
      <c r="BS289" s="74"/>
      <c r="BT289" s="74"/>
      <c r="BU289" s="74"/>
      <c r="BV289" s="74"/>
      <c r="BW289" s="74"/>
      <c r="BX289" s="74"/>
      <c r="BY289" s="74"/>
      <c r="BZ289" s="74"/>
      <c r="CA289" s="74"/>
      <c r="CB289" s="74"/>
      <c r="CC289" s="74"/>
      <c r="CD289" s="74"/>
      <c r="CE289" s="74"/>
      <c r="CF289" s="74"/>
      <c r="CG289" s="74"/>
      <c r="CH289" s="74"/>
      <c r="CI289" s="74"/>
      <c r="CJ289" s="74"/>
      <c r="CK289" s="74"/>
      <c r="CL289" s="74"/>
      <c r="CM289" s="74"/>
      <c r="CN289" s="74"/>
      <c r="CO289" s="74"/>
      <c r="CP289" s="74"/>
      <c r="CQ289" s="74"/>
      <c r="CR289" s="74"/>
      <c r="CS289" s="74"/>
      <c r="CT289" s="74"/>
      <c r="CU289" s="74"/>
      <c r="CV289" s="74"/>
      <c r="CW289" s="74"/>
      <c r="CX289" s="74"/>
      <c r="CY289" s="74"/>
      <c r="CZ289" s="74"/>
      <c r="DA289" s="74"/>
      <c r="DB289" s="74"/>
      <c r="DC289" s="74"/>
      <c r="DD289" s="74"/>
      <c r="DE289" s="74"/>
      <c r="DF289" s="74"/>
      <c r="DG289" s="74"/>
      <c r="DH289" s="74"/>
      <c r="DI289" s="74"/>
      <c r="DJ289" s="74"/>
      <c r="DK289" s="74"/>
      <c r="DL289" s="74"/>
      <c r="DM289" s="74"/>
      <c r="DN289" s="74"/>
      <c r="DO289" s="74"/>
      <c r="DP289" s="74"/>
      <c r="DQ289" s="74"/>
      <c r="DR289" s="74"/>
      <c r="DS289" s="74"/>
      <c r="DT289" s="74"/>
      <c r="DU289" s="74"/>
      <c r="DV289" s="74"/>
      <c r="DW289" s="74"/>
      <c r="DX289" s="74"/>
      <c r="DY289" s="74"/>
      <c r="DZ289" s="74"/>
      <c r="EA289" s="74"/>
      <c r="EB289" s="74"/>
      <c r="EC289" s="74"/>
      <c r="ED289" s="74"/>
      <c r="EE289" s="74"/>
      <c r="EF289" s="74"/>
      <c r="EG289" s="74"/>
      <c r="EH289" s="74"/>
      <c r="EI289" s="74"/>
      <c r="EJ289" s="74"/>
      <c r="EK289" s="74"/>
      <c r="EL289" s="74"/>
      <c r="EM289" s="74"/>
      <c r="EN289" s="74"/>
      <c r="EO289" s="74"/>
      <c r="EP289" s="74"/>
      <c r="EQ289" s="74"/>
      <c r="ER289" s="74"/>
      <c r="ES289" s="74"/>
      <c r="ET289" s="74"/>
      <c r="EU289" s="74"/>
      <c r="EV289" s="74"/>
      <c r="EW289" s="74"/>
      <c r="EX289" s="74"/>
      <c r="EY289" s="74"/>
      <c r="EZ289" s="74"/>
      <c r="FA289" s="74"/>
      <c r="FB289" s="74"/>
      <c r="FC289" s="74"/>
      <c r="FD289" s="74"/>
      <c r="FE289" s="74"/>
      <c r="FF289" s="74"/>
      <c r="FG289" s="74"/>
      <c r="FH289" s="74"/>
      <c r="FI289" s="74"/>
      <c r="FJ289" s="74"/>
      <c r="FK289" s="74"/>
      <c r="FL289" s="74"/>
      <c r="FM289" s="74"/>
      <c r="FN289" s="74"/>
      <c r="FO289" s="74"/>
      <c r="FP289" s="74"/>
      <c r="FQ289" s="74"/>
      <c r="FR289" s="74"/>
      <c r="FS289" s="74"/>
      <c r="FT289" s="74"/>
      <c r="FU289" s="74"/>
      <c r="FV289" s="74"/>
      <c r="FW289" s="74"/>
      <c r="FX289" s="74"/>
      <c r="FY289" s="74"/>
      <c r="FZ289" s="74"/>
      <c r="GA289" s="74"/>
      <c r="GB289" s="74"/>
      <c r="GC289" s="74"/>
      <c r="GD289" s="74"/>
      <c r="GE289" s="74"/>
      <c r="GF289" s="74"/>
      <c r="GG289" s="74"/>
      <c r="GH289" s="74"/>
      <c r="GI289" s="74"/>
      <c r="GJ289" s="74"/>
      <c r="GK289" s="74"/>
      <c r="GL289" s="74"/>
      <c r="GM289" s="74"/>
      <c r="GN289" s="74"/>
      <c r="GO289" s="74"/>
      <c r="GP289" s="74"/>
      <c r="GQ289" s="74"/>
      <c r="GR289" s="74"/>
      <c r="GS289" s="74"/>
      <c r="GT289" s="74"/>
      <c r="GU289" s="74"/>
      <c r="GV289" s="74"/>
      <c r="GW289" s="74"/>
      <c r="GX289" s="74"/>
      <c r="GY289" s="74"/>
      <c r="GZ289" s="74"/>
      <c r="HA289" s="74"/>
      <c r="HB289" s="74"/>
      <c r="HC289" s="74"/>
    </row>
    <row r="290" spans="1:211" customFormat="1" ht="19.95" customHeight="1" x14ac:dyDescent="0.3">
      <c r="A290" s="229"/>
      <c r="B290" s="930"/>
      <c r="C290" s="931"/>
      <c r="D290" s="931"/>
      <c r="E290" s="929"/>
      <c r="F290" s="929"/>
      <c r="G290" s="929"/>
      <c r="H290" s="929"/>
      <c r="I290" s="929"/>
      <c r="J290" s="929"/>
      <c r="K290" s="929"/>
      <c r="L290" s="929"/>
      <c r="M290" s="929"/>
      <c r="N290" s="929"/>
      <c r="O290" s="383"/>
      <c r="P290" s="383"/>
      <c r="Q290" s="383"/>
      <c r="R290" s="384"/>
      <c r="S290" s="229"/>
      <c r="T290" s="74"/>
      <c r="U290" s="74"/>
      <c r="V290" s="74"/>
      <c r="W290" s="74"/>
      <c r="X290" s="74"/>
      <c r="Y290" s="74"/>
      <c r="Z290" s="74"/>
      <c r="AA290" s="74"/>
      <c r="AB290" s="74"/>
      <c r="AC290" s="74"/>
      <c r="AD290" s="74"/>
      <c r="AE290" s="74"/>
      <c r="AF290" s="74"/>
      <c r="AG290" s="74"/>
      <c r="AH290" s="74"/>
      <c r="AI290" s="74"/>
      <c r="AJ290" s="74"/>
      <c r="AK290" s="74"/>
      <c r="AL290" s="74"/>
      <c r="AM290" s="74"/>
      <c r="AN290" s="74"/>
      <c r="AO290" s="74"/>
      <c r="AP290" s="74"/>
      <c r="AQ290" s="74"/>
      <c r="AR290" s="74"/>
      <c r="AS290" s="74"/>
      <c r="AT290" s="74"/>
      <c r="AU290" s="74"/>
      <c r="AV290" s="74"/>
      <c r="AW290" s="74"/>
      <c r="AX290" s="74"/>
      <c r="AY290" s="74"/>
      <c r="AZ290" s="74"/>
      <c r="BA290" s="74"/>
      <c r="BB290" s="74"/>
      <c r="BC290" s="74"/>
      <c r="BD290" s="74"/>
      <c r="BE290" s="74"/>
      <c r="BF290" s="74"/>
      <c r="BG290" s="74"/>
      <c r="BH290" s="74"/>
      <c r="BI290" s="74"/>
      <c r="BJ290" s="74"/>
      <c r="BK290" s="74"/>
      <c r="BL290" s="74"/>
      <c r="BM290" s="74"/>
      <c r="BN290" s="74"/>
      <c r="BO290" s="74"/>
      <c r="BP290" s="74"/>
      <c r="BQ290" s="74"/>
      <c r="BR290" s="74"/>
      <c r="BS290" s="74"/>
      <c r="BT290" s="74"/>
      <c r="BU290" s="74"/>
      <c r="BV290" s="74"/>
      <c r="BW290" s="74"/>
      <c r="BX290" s="74"/>
      <c r="BY290" s="74"/>
      <c r="BZ290" s="74"/>
      <c r="CA290" s="74"/>
      <c r="CB290" s="74"/>
      <c r="CC290" s="74"/>
      <c r="CD290" s="74"/>
      <c r="CE290" s="74"/>
      <c r="CF290" s="74"/>
      <c r="CG290" s="74"/>
      <c r="CH290" s="74"/>
      <c r="CI290" s="74"/>
      <c r="CJ290" s="74"/>
      <c r="CK290" s="74"/>
      <c r="CL290" s="74"/>
      <c r="CM290" s="74"/>
      <c r="CN290" s="74"/>
      <c r="CO290" s="74"/>
      <c r="CP290" s="74"/>
      <c r="CQ290" s="74"/>
      <c r="CR290" s="74"/>
      <c r="CS290" s="74"/>
      <c r="CT290" s="74"/>
      <c r="CU290" s="74"/>
      <c r="CV290" s="74"/>
      <c r="CW290" s="74"/>
      <c r="CX290" s="74"/>
      <c r="CY290" s="74"/>
      <c r="CZ290" s="74"/>
      <c r="DA290" s="74"/>
      <c r="DB290" s="74"/>
      <c r="DC290" s="74"/>
      <c r="DD290" s="74"/>
      <c r="DE290" s="74"/>
      <c r="DF290" s="74"/>
      <c r="DG290" s="74"/>
      <c r="DH290" s="74"/>
      <c r="DI290" s="74"/>
      <c r="DJ290" s="74"/>
      <c r="DK290" s="74"/>
      <c r="DL290" s="74"/>
      <c r="DM290" s="74"/>
      <c r="DN290" s="74"/>
      <c r="DO290" s="74"/>
      <c r="DP290" s="74"/>
      <c r="DQ290" s="74"/>
      <c r="DR290" s="74"/>
      <c r="DS290" s="74"/>
      <c r="DT290" s="74"/>
      <c r="DU290" s="74"/>
      <c r="DV290" s="74"/>
      <c r="DW290" s="74"/>
      <c r="DX290" s="74"/>
      <c r="DY290" s="74"/>
      <c r="DZ290" s="74"/>
      <c r="EA290" s="74"/>
      <c r="EB290" s="74"/>
      <c r="EC290" s="74"/>
      <c r="ED290" s="74"/>
      <c r="EE290" s="74"/>
      <c r="EF290" s="74"/>
      <c r="EG290" s="74"/>
      <c r="EH290" s="74"/>
      <c r="EI290" s="74"/>
      <c r="EJ290" s="74"/>
      <c r="EK290" s="74"/>
      <c r="EL290" s="74"/>
      <c r="EM290" s="74"/>
      <c r="EN290" s="74"/>
      <c r="EO290" s="74"/>
      <c r="EP290" s="74"/>
      <c r="EQ290" s="74"/>
      <c r="ER290" s="74"/>
      <c r="ES290" s="74"/>
      <c r="ET290" s="74"/>
      <c r="EU290" s="74"/>
      <c r="EV290" s="74"/>
      <c r="EW290" s="74"/>
      <c r="EX290" s="74"/>
      <c r="EY290" s="74"/>
      <c r="EZ290" s="74"/>
      <c r="FA290" s="74"/>
      <c r="FB290" s="74"/>
      <c r="FC290" s="74"/>
      <c r="FD290" s="74"/>
      <c r="FE290" s="74"/>
      <c r="FF290" s="74"/>
      <c r="FG290" s="74"/>
      <c r="FH290" s="74"/>
      <c r="FI290" s="74"/>
      <c r="FJ290" s="74"/>
      <c r="FK290" s="74"/>
      <c r="FL290" s="74"/>
      <c r="FM290" s="74"/>
      <c r="FN290" s="74"/>
      <c r="FO290" s="74"/>
      <c r="FP290" s="74"/>
      <c r="FQ290" s="74"/>
      <c r="FR290" s="74"/>
      <c r="FS290" s="74"/>
      <c r="FT290" s="74"/>
      <c r="FU290" s="74"/>
      <c r="FV290" s="74"/>
      <c r="FW290" s="74"/>
      <c r="FX290" s="74"/>
      <c r="FY290" s="74"/>
      <c r="FZ290" s="74"/>
      <c r="GA290" s="74"/>
      <c r="GB290" s="74"/>
      <c r="GC290" s="74"/>
      <c r="GD290" s="74"/>
      <c r="GE290" s="74"/>
      <c r="GF290" s="74"/>
      <c r="GG290" s="74"/>
      <c r="GH290" s="74"/>
      <c r="GI290" s="74"/>
      <c r="GJ290" s="74"/>
      <c r="GK290" s="74"/>
      <c r="GL290" s="74"/>
      <c r="GM290" s="74"/>
      <c r="GN290" s="74"/>
      <c r="GO290" s="74"/>
      <c r="GP290" s="74"/>
      <c r="GQ290" s="74"/>
      <c r="GR290" s="74"/>
      <c r="GS290" s="74"/>
      <c r="GT290" s="74"/>
      <c r="GU290" s="74"/>
      <c r="GV290" s="74"/>
      <c r="GW290" s="74"/>
      <c r="GX290" s="74"/>
      <c r="GY290" s="74"/>
      <c r="GZ290" s="74"/>
      <c r="HA290" s="74"/>
      <c r="HB290" s="74"/>
      <c r="HC290" s="74"/>
    </row>
    <row r="291" spans="1:211" customFormat="1" ht="19.95" customHeight="1" x14ac:dyDescent="0.3">
      <c r="A291" s="229"/>
      <c r="B291" s="930" t="s">
        <v>1963</v>
      </c>
      <c r="C291" s="931"/>
      <c r="D291" s="931"/>
      <c r="E291" s="929" t="s">
        <v>1964</v>
      </c>
      <c r="F291" s="929"/>
      <c r="G291" s="929"/>
      <c r="H291" s="929"/>
      <c r="I291" s="929"/>
      <c r="J291" s="929"/>
      <c r="K291" s="929"/>
      <c r="L291" s="929"/>
      <c r="M291" s="929"/>
      <c r="N291" s="929"/>
      <c r="O291" s="383"/>
      <c r="P291" s="383"/>
      <c r="Q291" s="383"/>
      <c r="R291" s="384"/>
      <c r="S291" s="229"/>
      <c r="T291" s="74"/>
      <c r="U291" s="74"/>
      <c r="V291" s="74"/>
      <c r="W291" s="74"/>
      <c r="X291" s="74"/>
      <c r="Y291" s="74"/>
      <c r="Z291" s="74"/>
      <c r="AA291" s="74"/>
      <c r="AB291" s="74"/>
      <c r="AC291" s="74"/>
      <c r="AD291" s="74"/>
      <c r="AE291" s="74"/>
      <c r="AF291" s="74"/>
      <c r="AG291" s="74"/>
      <c r="AH291" s="74"/>
      <c r="AI291" s="74"/>
      <c r="AJ291" s="74"/>
      <c r="AK291" s="74"/>
      <c r="AL291" s="74"/>
      <c r="AM291" s="74"/>
      <c r="AN291" s="74"/>
      <c r="AO291" s="74"/>
      <c r="AP291" s="74"/>
      <c r="AQ291" s="74"/>
      <c r="AR291" s="74"/>
      <c r="AS291" s="74"/>
      <c r="AT291" s="74"/>
      <c r="AU291" s="74"/>
      <c r="AV291" s="74"/>
      <c r="AW291" s="74"/>
      <c r="AX291" s="74"/>
      <c r="AY291" s="74"/>
      <c r="AZ291" s="74"/>
      <c r="BA291" s="74"/>
      <c r="BB291" s="74"/>
      <c r="BC291" s="74"/>
      <c r="BD291" s="74"/>
      <c r="BE291" s="74"/>
      <c r="BF291" s="74"/>
      <c r="BG291" s="74"/>
      <c r="BH291" s="74"/>
      <c r="BI291" s="74"/>
      <c r="BJ291" s="74"/>
      <c r="BK291" s="74"/>
      <c r="BL291" s="74"/>
      <c r="BM291" s="74"/>
      <c r="BN291" s="74"/>
      <c r="BO291" s="74"/>
      <c r="BP291" s="74"/>
      <c r="BQ291" s="74"/>
      <c r="BR291" s="74"/>
      <c r="BS291" s="74"/>
      <c r="BT291" s="74"/>
      <c r="BU291" s="74"/>
      <c r="BV291" s="74"/>
      <c r="BW291" s="74"/>
      <c r="BX291" s="74"/>
      <c r="BY291" s="74"/>
      <c r="BZ291" s="74"/>
      <c r="CA291" s="74"/>
      <c r="CB291" s="74"/>
      <c r="CC291" s="74"/>
      <c r="CD291" s="74"/>
      <c r="CE291" s="74"/>
      <c r="CF291" s="74"/>
      <c r="CG291" s="74"/>
      <c r="CH291" s="74"/>
      <c r="CI291" s="74"/>
      <c r="CJ291" s="74"/>
      <c r="CK291" s="74"/>
      <c r="CL291" s="74"/>
      <c r="CM291" s="74"/>
      <c r="CN291" s="74"/>
      <c r="CO291" s="74"/>
      <c r="CP291" s="74"/>
      <c r="CQ291" s="74"/>
      <c r="CR291" s="74"/>
      <c r="CS291" s="74"/>
      <c r="CT291" s="74"/>
      <c r="CU291" s="74"/>
      <c r="CV291" s="74"/>
      <c r="CW291" s="74"/>
      <c r="CX291" s="74"/>
      <c r="CY291" s="74"/>
      <c r="CZ291" s="74"/>
      <c r="DA291" s="74"/>
      <c r="DB291" s="74"/>
      <c r="DC291" s="74"/>
      <c r="DD291" s="74"/>
      <c r="DE291" s="74"/>
      <c r="DF291" s="74"/>
      <c r="DG291" s="74"/>
      <c r="DH291" s="74"/>
      <c r="DI291" s="74"/>
      <c r="DJ291" s="74"/>
      <c r="DK291" s="74"/>
      <c r="DL291" s="74"/>
      <c r="DM291" s="74"/>
      <c r="DN291" s="74"/>
      <c r="DO291" s="74"/>
      <c r="DP291" s="74"/>
      <c r="DQ291" s="74"/>
      <c r="DR291" s="74"/>
      <c r="DS291" s="74"/>
      <c r="DT291" s="74"/>
      <c r="DU291" s="74"/>
      <c r="DV291" s="74"/>
      <c r="DW291" s="74"/>
      <c r="DX291" s="74"/>
      <c r="DY291" s="74"/>
      <c r="DZ291" s="74"/>
      <c r="EA291" s="74"/>
      <c r="EB291" s="74"/>
      <c r="EC291" s="74"/>
      <c r="ED291" s="74"/>
      <c r="EE291" s="74"/>
      <c r="EF291" s="74"/>
      <c r="EG291" s="74"/>
      <c r="EH291" s="74"/>
      <c r="EI291" s="74"/>
      <c r="EJ291" s="74"/>
      <c r="EK291" s="74"/>
      <c r="EL291" s="74"/>
      <c r="EM291" s="74"/>
      <c r="EN291" s="74"/>
      <c r="EO291" s="74"/>
      <c r="EP291" s="74"/>
      <c r="EQ291" s="74"/>
      <c r="ER291" s="74"/>
      <c r="ES291" s="74"/>
      <c r="ET291" s="74"/>
      <c r="EU291" s="74"/>
      <c r="EV291" s="74"/>
      <c r="EW291" s="74"/>
      <c r="EX291" s="74"/>
      <c r="EY291" s="74"/>
      <c r="EZ291" s="74"/>
      <c r="FA291" s="74"/>
      <c r="FB291" s="74"/>
      <c r="FC291" s="74"/>
      <c r="FD291" s="74"/>
      <c r="FE291" s="74"/>
      <c r="FF291" s="74"/>
      <c r="FG291" s="74"/>
      <c r="FH291" s="74"/>
      <c r="FI291" s="74"/>
      <c r="FJ291" s="74"/>
      <c r="FK291" s="74"/>
      <c r="FL291" s="74"/>
      <c r="FM291" s="74"/>
      <c r="FN291" s="74"/>
      <c r="FO291" s="74"/>
      <c r="FP291" s="74"/>
      <c r="FQ291" s="74"/>
      <c r="FR291" s="74"/>
      <c r="FS291" s="74"/>
      <c r="FT291" s="74"/>
      <c r="FU291" s="74"/>
      <c r="FV291" s="74"/>
      <c r="FW291" s="74"/>
      <c r="FX291" s="74"/>
      <c r="FY291" s="74"/>
      <c r="FZ291" s="74"/>
      <c r="GA291" s="74"/>
      <c r="GB291" s="74"/>
      <c r="GC291" s="74"/>
      <c r="GD291" s="74"/>
      <c r="GE291" s="74"/>
      <c r="GF291" s="74"/>
      <c r="GG291" s="74"/>
      <c r="GH291" s="74"/>
      <c r="GI291" s="74"/>
      <c r="GJ291" s="74"/>
      <c r="GK291" s="74"/>
      <c r="GL291" s="74"/>
      <c r="GM291" s="74"/>
      <c r="GN291" s="74"/>
      <c r="GO291" s="74"/>
      <c r="GP291" s="74"/>
      <c r="GQ291" s="74"/>
      <c r="GR291" s="74"/>
      <c r="GS291" s="74"/>
      <c r="GT291" s="74"/>
      <c r="GU291" s="74"/>
      <c r="GV291" s="74"/>
      <c r="GW291" s="74"/>
      <c r="GX291" s="74"/>
      <c r="GY291" s="74"/>
      <c r="GZ291" s="74"/>
      <c r="HA291" s="74"/>
      <c r="HB291" s="74"/>
      <c r="HC291" s="74"/>
    </row>
    <row r="292" spans="1:211" customFormat="1" ht="19.95" customHeight="1" x14ac:dyDescent="0.3">
      <c r="A292" s="229"/>
      <c r="B292" s="930"/>
      <c r="C292" s="931"/>
      <c r="D292" s="931"/>
      <c r="E292" s="929"/>
      <c r="F292" s="929"/>
      <c r="G292" s="929"/>
      <c r="H292" s="929"/>
      <c r="I292" s="929"/>
      <c r="J292" s="929"/>
      <c r="K292" s="929"/>
      <c r="L292" s="929"/>
      <c r="M292" s="929"/>
      <c r="N292" s="929"/>
      <c r="O292" s="383"/>
      <c r="P292" s="383"/>
      <c r="Q292" s="383"/>
      <c r="R292" s="384"/>
      <c r="S292" s="229"/>
      <c r="T292" s="74"/>
      <c r="U292" s="74"/>
      <c r="V292" s="74"/>
      <c r="W292" s="74"/>
      <c r="X292" s="74"/>
      <c r="Y292" s="74"/>
      <c r="Z292" s="74"/>
      <c r="AA292" s="74"/>
      <c r="AB292" s="74"/>
      <c r="AC292" s="74"/>
      <c r="AD292" s="74"/>
      <c r="AE292" s="74"/>
      <c r="AF292" s="74"/>
      <c r="AG292" s="74"/>
      <c r="AH292" s="74"/>
      <c r="AI292" s="74"/>
      <c r="AJ292" s="74"/>
      <c r="AK292" s="74"/>
      <c r="AL292" s="74"/>
      <c r="AM292" s="74"/>
      <c r="AN292" s="74"/>
      <c r="AO292" s="74"/>
      <c r="AP292" s="74"/>
      <c r="AQ292" s="74"/>
      <c r="AR292" s="74"/>
      <c r="AS292" s="74"/>
      <c r="AT292" s="74"/>
      <c r="AU292" s="74"/>
      <c r="AV292" s="74"/>
      <c r="AW292" s="74"/>
      <c r="AX292" s="74"/>
      <c r="AY292" s="74"/>
      <c r="AZ292" s="74"/>
      <c r="BA292" s="74"/>
      <c r="BB292" s="74"/>
      <c r="BC292" s="74"/>
      <c r="BD292" s="74"/>
      <c r="BE292" s="74"/>
      <c r="BF292" s="74"/>
      <c r="BG292" s="74"/>
      <c r="BH292" s="74"/>
      <c r="BI292" s="74"/>
      <c r="BJ292" s="74"/>
      <c r="BK292" s="74"/>
      <c r="BL292" s="74"/>
      <c r="BM292" s="74"/>
      <c r="BN292" s="74"/>
      <c r="BO292" s="74"/>
      <c r="BP292" s="74"/>
      <c r="BQ292" s="74"/>
      <c r="BR292" s="74"/>
      <c r="BS292" s="74"/>
      <c r="BT292" s="74"/>
      <c r="BU292" s="74"/>
      <c r="BV292" s="74"/>
      <c r="BW292" s="74"/>
      <c r="BX292" s="74"/>
      <c r="BY292" s="74"/>
      <c r="BZ292" s="74"/>
      <c r="CA292" s="74"/>
      <c r="CB292" s="74"/>
      <c r="CC292" s="74"/>
      <c r="CD292" s="74"/>
      <c r="CE292" s="74"/>
      <c r="CF292" s="74"/>
      <c r="CG292" s="74"/>
      <c r="CH292" s="74"/>
      <c r="CI292" s="74"/>
      <c r="CJ292" s="74"/>
      <c r="CK292" s="74"/>
      <c r="CL292" s="74"/>
      <c r="CM292" s="74"/>
      <c r="CN292" s="74"/>
      <c r="CO292" s="74"/>
      <c r="CP292" s="74"/>
      <c r="CQ292" s="74"/>
      <c r="CR292" s="74"/>
      <c r="CS292" s="74"/>
      <c r="CT292" s="74"/>
      <c r="CU292" s="74"/>
      <c r="CV292" s="74"/>
      <c r="CW292" s="74"/>
      <c r="CX292" s="74"/>
      <c r="CY292" s="74"/>
      <c r="CZ292" s="74"/>
      <c r="DA292" s="74"/>
      <c r="DB292" s="74"/>
      <c r="DC292" s="74"/>
      <c r="DD292" s="74"/>
      <c r="DE292" s="74"/>
      <c r="DF292" s="74"/>
      <c r="DG292" s="74"/>
      <c r="DH292" s="74"/>
      <c r="DI292" s="74"/>
      <c r="DJ292" s="74"/>
      <c r="DK292" s="74"/>
      <c r="DL292" s="74"/>
      <c r="DM292" s="74"/>
      <c r="DN292" s="74"/>
      <c r="DO292" s="74"/>
      <c r="DP292" s="74"/>
      <c r="DQ292" s="74"/>
      <c r="DR292" s="74"/>
      <c r="DS292" s="74"/>
      <c r="DT292" s="74"/>
      <c r="DU292" s="74"/>
      <c r="DV292" s="74"/>
      <c r="DW292" s="74"/>
      <c r="DX292" s="74"/>
      <c r="DY292" s="74"/>
      <c r="DZ292" s="74"/>
      <c r="EA292" s="74"/>
      <c r="EB292" s="74"/>
      <c r="EC292" s="74"/>
      <c r="ED292" s="74"/>
      <c r="EE292" s="74"/>
      <c r="EF292" s="74"/>
      <c r="EG292" s="74"/>
      <c r="EH292" s="74"/>
      <c r="EI292" s="74"/>
      <c r="EJ292" s="74"/>
      <c r="EK292" s="74"/>
      <c r="EL292" s="74"/>
      <c r="EM292" s="74"/>
      <c r="EN292" s="74"/>
      <c r="EO292" s="74"/>
      <c r="EP292" s="74"/>
      <c r="EQ292" s="74"/>
      <c r="ER292" s="74"/>
      <c r="ES292" s="74"/>
      <c r="ET292" s="74"/>
      <c r="EU292" s="74"/>
      <c r="EV292" s="74"/>
      <c r="EW292" s="74"/>
      <c r="EX292" s="74"/>
      <c r="EY292" s="74"/>
      <c r="EZ292" s="74"/>
      <c r="FA292" s="74"/>
      <c r="FB292" s="74"/>
      <c r="FC292" s="74"/>
      <c r="FD292" s="74"/>
      <c r="FE292" s="74"/>
      <c r="FF292" s="74"/>
      <c r="FG292" s="74"/>
      <c r="FH292" s="74"/>
      <c r="FI292" s="74"/>
      <c r="FJ292" s="74"/>
      <c r="FK292" s="74"/>
      <c r="FL292" s="74"/>
      <c r="FM292" s="74"/>
      <c r="FN292" s="74"/>
      <c r="FO292" s="74"/>
      <c r="FP292" s="74"/>
      <c r="FQ292" s="74"/>
      <c r="FR292" s="74"/>
      <c r="FS292" s="74"/>
      <c r="FT292" s="74"/>
      <c r="FU292" s="74"/>
      <c r="FV292" s="74"/>
      <c r="FW292" s="74"/>
      <c r="FX292" s="74"/>
      <c r="FY292" s="74"/>
      <c r="FZ292" s="74"/>
      <c r="GA292" s="74"/>
      <c r="GB292" s="74"/>
      <c r="GC292" s="74"/>
      <c r="GD292" s="74"/>
      <c r="GE292" s="74"/>
      <c r="GF292" s="74"/>
      <c r="GG292" s="74"/>
      <c r="GH292" s="74"/>
      <c r="GI292" s="74"/>
      <c r="GJ292" s="74"/>
      <c r="GK292" s="74"/>
      <c r="GL292" s="74"/>
      <c r="GM292" s="74"/>
      <c r="GN292" s="74"/>
      <c r="GO292" s="74"/>
      <c r="GP292" s="74"/>
      <c r="GQ292" s="74"/>
      <c r="GR292" s="74"/>
      <c r="GS292" s="74"/>
      <c r="GT292" s="74"/>
      <c r="GU292" s="74"/>
      <c r="GV292" s="74"/>
      <c r="GW292" s="74"/>
      <c r="GX292" s="74"/>
      <c r="GY292" s="74"/>
      <c r="GZ292" s="74"/>
      <c r="HA292" s="74"/>
      <c r="HB292" s="74"/>
      <c r="HC292" s="74"/>
    </row>
    <row r="293" spans="1:211" customFormat="1" ht="19.95" customHeight="1" x14ac:dyDescent="0.3">
      <c r="A293" s="229"/>
      <c r="B293" s="930" t="s">
        <v>1965</v>
      </c>
      <c r="C293" s="931"/>
      <c r="D293" s="931"/>
      <c r="E293" s="929" t="s">
        <v>1966</v>
      </c>
      <c r="F293" s="929"/>
      <c r="G293" s="929"/>
      <c r="H293" s="929"/>
      <c r="I293" s="929"/>
      <c r="J293" s="929"/>
      <c r="K293" s="929"/>
      <c r="L293" s="929"/>
      <c r="M293" s="929"/>
      <c r="N293" s="929"/>
      <c r="O293" s="383"/>
      <c r="P293" s="383"/>
      <c r="Q293" s="383"/>
      <c r="R293" s="384"/>
      <c r="S293" s="229"/>
      <c r="T293" s="74"/>
      <c r="U293" s="74"/>
      <c r="V293" s="74"/>
      <c r="W293" s="74"/>
      <c r="X293" s="74"/>
      <c r="Y293" s="74"/>
      <c r="Z293" s="74"/>
      <c r="AA293" s="74"/>
      <c r="AB293" s="74"/>
      <c r="AC293" s="74"/>
      <c r="AD293" s="74"/>
      <c r="AE293" s="74"/>
      <c r="AF293" s="74"/>
      <c r="AG293" s="74"/>
      <c r="AH293" s="74"/>
      <c r="AI293" s="74"/>
      <c r="AJ293" s="74"/>
      <c r="AK293" s="74"/>
      <c r="AL293" s="74"/>
      <c r="AM293" s="74"/>
      <c r="AN293" s="74"/>
      <c r="AO293" s="74"/>
      <c r="AP293" s="74"/>
      <c r="AQ293" s="74"/>
      <c r="AR293" s="74"/>
      <c r="AS293" s="74"/>
      <c r="AT293" s="74"/>
      <c r="AU293" s="74"/>
      <c r="AV293" s="74"/>
      <c r="AW293" s="74"/>
      <c r="AX293" s="74"/>
      <c r="AY293" s="74"/>
      <c r="AZ293" s="74"/>
      <c r="BA293" s="74"/>
      <c r="BB293" s="74"/>
      <c r="BC293" s="74"/>
      <c r="BD293" s="74"/>
      <c r="BE293" s="74"/>
      <c r="BF293" s="74"/>
      <c r="BG293" s="74"/>
      <c r="BH293" s="74"/>
      <c r="BI293" s="74"/>
      <c r="BJ293" s="74"/>
      <c r="BK293" s="74"/>
      <c r="BL293" s="74"/>
      <c r="BM293" s="74"/>
      <c r="BN293" s="74"/>
      <c r="BO293" s="74"/>
      <c r="BP293" s="74"/>
      <c r="BQ293" s="74"/>
      <c r="BR293" s="74"/>
      <c r="BS293" s="74"/>
      <c r="BT293" s="74"/>
      <c r="BU293" s="74"/>
      <c r="BV293" s="74"/>
      <c r="BW293" s="74"/>
      <c r="BX293" s="74"/>
      <c r="BY293" s="74"/>
      <c r="BZ293" s="74"/>
      <c r="CA293" s="74"/>
      <c r="CB293" s="74"/>
      <c r="CC293" s="74"/>
      <c r="CD293" s="74"/>
      <c r="CE293" s="74"/>
      <c r="CF293" s="74"/>
      <c r="CG293" s="74"/>
      <c r="CH293" s="74"/>
      <c r="CI293" s="74"/>
      <c r="CJ293" s="74"/>
      <c r="CK293" s="74"/>
      <c r="CL293" s="74"/>
      <c r="CM293" s="74"/>
      <c r="CN293" s="74"/>
      <c r="CO293" s="74"/>
      <c r="CP293" s="74"/>
      <c r="CQ293" s="74"/>
      <c r="CR293" s="74"/>
      <c r="CS293" s="74"/>
      <c r="CT293" s="74"/>
      <c r="CU293" s="74"/>
      <c r="CV293" s="74"/>
      <c r="CW293" s="74"/>
      <c r="CX293" s="74"/>
      <c r="CY293" s="74"/>
      <c r="CZ293" s="74"/>
      <c r="DA293" s="74"/>
      <c r="DB293" s="74"/>
      <c r="DC293" s="74"/>
      <c r="DD293" s="74"/>
      <c r="DE293" s="74"/>
      <c r="DF293" s="74"/>
      <c r="DG293" s="74"/>
      <c r="DH293" s="74"/>
      <c r="DI293" s="74"/>
      <c r="DJ293" s="74"/>
      <c r="DK293" s="74"/>
      <c r="DL293" s="74"/>
      <c r="DM293" s="74"/>
      <c r="DN293" s="74"/>
      <c r="DO293" s="74"/>
      <c r="DP293" s="74"/>
      <c r="DQ293" s="74"/>
      <c r="DR293" s="74"/>
      <c r="DS293" s="74"/>
      <c r="DT293" s="74"/>
      <c r="DU293" s="74"/>
      <c r="DV293" s="74"/>
      <c r="DW293" s="74"/>
      <c r="DX293" s="74"/>
      <c r="DY293" s="74"/>
      <c r="DZ293" s="74"/>
      <c r="EA293" s="74"/>
      <c r="EB293" s="74"/>
      <c r="EC293" s="74"/>
      <c r="ED293" s="74"/>
      <c r="EE293" s="74"/>
      <c r="EF293" s="74"/>
      <c r="EG293" s="74"/>
      <c r="EH293" s="74"/>
      <c r="EI293" s="74"/>
      <c r="EJ293" s="74"/>
      <c r="EK293" s="74"/>
      <c r="EL293" s="74"/>
      <c r="EM293" s="74"/>
      <c r="EN293" s="74"/>
      <c r="EO293" s="74"/>
      <c r="EP293" s="74"/>
      <c r="EQ293" s="74"/>
      <c r="ER293" s="74"/>
      <c r="ES293" s="74"/>
      <c r="ET293" s="74"/>
      <c r="EU293" s="74"/>
      <c r="EV293" s="74"/>
      <c r="EW293" s="74"/>
      <c r="EX293" s="74"/>
      <c r="EY293" s="74"/>
      <c r="EZ293" s="74"/>
      <c r="FA293" s="74"/>
      <c r="FB293" s="74"/>
      <c r="FC293" s="74"/>
      <c r="FD293" s="74"/>
      <c r="FE293" s="74"/>
      <c r="FF293" s="74"/>
      <c r="FG293" s="74"/>
      <c r="FH293" s="74"/>
      <c r="FI293" s="74"/>
      <c r="FJ293" s="74"/>
      <c r="FK293" s="74"/>
      <c r="FL293" s="74"/>
      <c r="FM293" s="74"/>
      <c r="FN293" s="74"/>
      <c r="FO293" s="74"/>
      <c r="FP293" s="74"/>
      <c r="FQ293" s="74"/>
      <c r="FR293" s="74"/>
      <c r="FS293" s="74"/>
      <c r="FT293" s="74"/>
      <c r="FU293" s="74"/>
      <c r="FV293" s="74"/>
      <c r="FW293" s="74"/>
      <c r="FX293" s="74"/>
      <c r="FY293" s="74"/>
      <c r="FZ293" s="74"/>
      <c r="GA293" s="74"/>
      <c r="GB293" s="74"/>
      <c r="GC293" s="74"/>
      <c r="GD293" s="74"/>
      <c r="GE293" s="74"/>
      <c r="GF293" s="74"/>
      <c r="GG293" s="74"/>
      <c r="GH293" s="74"/>
      <c r="GI293" s="74"/>
      <c r="GJ293" s="74"/>
      <c r="GK293" s="74"/>
      <c r="GL293" s="74"/>
      <c r="GM293" s="74"/>
      <c r="GN293" s="74"/>
      <c r="GO293" s="74"/>
      <c r="GP293" s="74"/>
      <c r="GQ293" s="74"/>
      <c r="GR293" s="74"/>
      <c r="GS293" s="74"/>
      <c r="GT293" s="74"/>
      <c r="GU293" s="74"/>
      <c r="GV293" s="74"/>
      <c r="GW293" s="74"/>
      <c r="GX293" s="74"/>
      <c r="GY293" s="74"/>
      <c r="GZ293" s="74"/>
      <c r="HA293" s="74"/>
      <c r="HB293" s="74"/>
      <c r="HC293" s="74"/>
    </row>
    <row r="294" spans="1:211" customFormat="1" ht="19.95" customHeight="1" x14ac:dyDescent="0.3">
      <c r="A294" s="229"/>
      <c r="B294" s="930"/>
      <c r="C294" s="931"/>
      <c r="D294" s="931"/>
      <c r="E294" s="929"/>
      <c r="F294" s="929"/>
      <c r="G294" s="929"/>
      <c r="H294" s="929"/>
      <c r="I294" s="929"/>
      <c r="J294" s="929"/>
      <c r="K294" s="929"/>
      <c r="L294" s="929"/>
      <c r="M294" s="929"/>
      <c r="N294" s="929"/>
      <c r="O294" s="232"/>
      <c r="P294" s="232"/>
      <c r="Q294" s="232"/>
      <c r="R294" s="514"/>
      <c r="S294" s="229"/>
      <c r="T294" s="74"/>
      <c r="U294" s="74"/>
      <c r="V294" s="74"/>
      <c r="W294" s="74"/>
      <c r="X294" s="74"/>
      <c r="Y294" s="74"/>
      <c r="Z294" s="74"/>
      <c r="AA294" s="74"/>
      <c r="AB294" s="74"/>
      <c r="AC294" s="74"/>
      <c r="AD294" s="74"/>
      <c r="AE294" s="74"/>
      <c r="AF294" s="74"/>
      <c r="AG294" s="74"/>
      <c r="AH294" s="74"/>
      <c r="AI294" s="74"/>
      <c r="AJ294" s="74"/>
      <c r="AK294" s="74"/>
      <c r="AL294" s="74"/>
      <c r="AM294" s="74"/>
      <c r="AN294" s="74"/>
      <c r="AO294" s="74"/>
      <c r="AP294" s="74"/>
      <c r="AQ294" s="74"/>
      <c r="AR294" s="74"/>
      <c r="AS294" s="74"/>
      <c r="AT294" s="74"/>
      <c r="AU294" s="74"/>
      <c r="AV294" s="74"/>
      <c r="AW294" s="74"/>
      <c r="AX294" s="74"/>
      <c r="AY294" s="74"/>
      <c r="AZ294" s="74"/>
      <c r="BA294" s="74"/>
      <c r="BB294" s="74"/>
      <c r="BC294" s="74"/>
      <c r="BD294" s="74"/>
      <c r="BE294" s="74"/>
      <c r="BF294" s="74"/>
      <c r="BG294" s="74"/>
      <c r="BH294" s="74"/>
      <c r="BI294" s="74"/>
      <c r="BJ294" s="74"/>
      <c r="BK294" s="74"/>
      <c r="BL294" s="74"/>
      <c r="BM294" s="74"/>
      <c r="BN294" s="74"/>
      <c r="BO294" s="74"/>
      <c r="BP294" s="74"/>
      <c r="BQ294" s="74"/>
      <c r="BR294" s="74"/>
      <c r="BS294" s="74"/>
      <c r="BT294" s="74"/>
      <c r="BU294" s="74"/>
      <c r="BV294" s="74"/>
      <c r="BW294" s="74"/>
      <c r="BX294" s="74"/>
      <c r="BY294" s="74"/>
      <c r="BZ294" s="74"/>
      <c r="CA294" s="74"/>
      <c r="CB294" s="74"/>
      <c r="CC294" s="74"/>
      <c r="CD294" s="74"/>
      <c r="CE294" s="74"/>
      <c r="CF294" s="74"/>
      <c r="CG294" s="74"/>
      <c r="CH294" s="74"/>
      <c r="CI294" s="74"/>
      <c r="CJ294" s="74"/>
      <c r="CK294" s="74"/>
      <c r="CL294" s="74"/>
      <c r="CM294" s="74"/>
      <c r="CN294" s="74"/>
      <c r="CO294" s="74"/>
      <c r="CP294" s="74"/>
      <c r="CQ294" s="74"/>
      <c r="CR294" s="74"/>
      <c r="CS294" s="74"/>
      <c r="CT294" s="74"/>
      <c r="CU294" s="74"/>
      <c r="CV294" s="74"/>
      <c r="CW294" s="74"/>
      <c r="CX294" s="74"/>
      <c r="CY294" s="74"/>
      <c r="CZ294" s="74"/>
      <c r="DA294" s="74"/>
      <c r="DB294" s="74"/>
      <c r="DC294" s="74"/>
      <c r="DD294" s="74"/>
      <c r="DE294" s="74"/>
      <c r="DF294" s="74"/>
      <c r="DG294" s="74"/>
      <c r="DH294" s="74"/>
      <c r="DI294" s="74"/>
      <c r="DJ294" s="74"/>
      <c r="DK294" s="74"/>
      <c r="DL294" s="74"/>
      <c r="DM294" s="74"/>
      <c r="DN294" s="74"/>
      <c r="DO294" s="74"/>
      <c r="DP294" s="74"/>
      <c r="DQ294" s="74"/>
      <c r="DR294" s="74"/>
      <c r="DS294" s="74"/>
      <c r="DT294" s="74"/>
      <c r="DU294" s="74"/>
      <c r="DV294" s="74"/>
      <c r="DW294" s="74"/>
      <c r="DX294" s="74"/>
      <c r="DY294" s="74"/>
      <c r="DZ294" s="74"/>
      <c r="EA294" s="74"/>
      <c r="EB294" s="74"/>
      <c r="EC294" s="74"/>
      <c r="ED294" s="74"/>
      <c r="EE294" s="74"/>
      <c r="EF294" s="74"/>
      <c r="EG294" s="74"/>
      <c r="EH294" s="74"/>
      <c r="EI294" s="74"/>
      <c r="EJ294" s="74"/>
      <c r="EK294" s="74"/>
      <c r="EL294" s="74"/>
      <c r="EM294" s="74"/>
      <c r="EN294" s="74"/>
      <c r="EO294" s="74"/>
      <c r="EP294" s="74"/>
      <c r="EQ294" s="74"/>
      <c r="ER294" s="74"/>
      <c r="ES294" s="74"/>
      <c r="ET294" s="74"/>
      <c r="EU294" s="74"/>
      <c r="EV294" s="74"/>
      <c r="EW294" s="74"/>
      <c r="EX294" s="74"/>
      <c r="EY294" s="74"/>
      <c r="EZ294" s="74"/>
      <c r="FA294" s="74"/>
      <c r="FB294" s="74"/>
      <c r="FC294" s="74"/>
      <c r="FD294" s="74"/>
      <c r="FE294" s="74"/>
      <c r="FF294" s="74"/>
      <c r="FG294" s="74"/>
      <c r="FH294" s="74"/>
      <c r="FI294" s="74"/>
      <c r="FJ294" s="74"/>
      <c r="FK294" s="74"/>
      <c r="FL294" s="74"/>
      <c r="FM294" s="74"/>
      <c r="FN294" s="74"/>
      <c r="FO294" s="74"/>
      <c r="FP294" s="74"/>
      <c r="FQ294" s="74"/>
      <c r="FR294" s="74"/>
      <c r="FS294" s="74"/>
      <c r="FT294" s="74"/>
      <c r="FU294" s="74"/>
      <c r="FV294" s="74"/>
      <c r="FW294" s="74"/>
      <c r="FX294" s="74"/>
      <c r="FY294" s="74"/>
      <c r="FZ294" s="74"/>
      <c r="GA294" s="74"/>
      <c r="GB294" s="74"/>
      <c r="GC294" s="74"/>
      <c r="GD294" s="74"/>
      <c r="GE294" s="74"/>
      <c r="GF294" s="74"/>
      <c r="GG294" s="74"/>
      <c r="GH294" s="74"/>
      <c r="GI294" s="74"/>
      <c r="GJ294" s="74"/>
      <c r="GK294" s="74"/>
      <c r="GL294" s="74"/>
      <c r="GM294" s="74"/>
      <c r="GN294" s="74"/>
      <c r="GO294" s="74"/>
      <c r="GP294" s="74"/>
      <c r="GQ294" s="74"/>
      <c r="GR294" s="74"/>
      <c r="GS294" s="74"/>
      <c r="GT294" s="74"/>
      <c r="GU294" s="74"/>
      <c r="GV294" s="74"/>
      <c r="GW294" s="74"/>
      <c r="GX294" s="74"/>
      <c r="GY294" s="74"/>
      <c r="GZ294" s="74"/>
      <c r="HA294" s="74"/>
      <c r="HB294" s="74"/>
      <c r="HC294" s="74"/>
    </row>
    <row r="295" spans="1:211" customFormat="1" ht="19.95" customHeight="1" x14ac:dyDescent="0.3">
      <c r="A295" s="229"/>
      <c r="B295" s="927" t="s">
        <v>1967</v>
      </c>
      <c r="C295" s="928"/>
      <c r="D295" s="928"/>
      <c r="E295" s="929" t="s">
        <v>1968</v>
      </c>
      <c r="F295" s="929"/>
      <c r="G295" s="929"/>
      <c r="H295" s="929"/>
      <c r="I295" s="929"/>
      <c r="J295" s="929"/>
      <c r="K295" s="929"/>
      <c r="L295" s="929"/>
      <c r="M295" s="929"/>
      <c r="N295" s="929"/>
      <c r="O295" s="232"/>
      <c r="P295" s="232"/>
      <c r="Q295" s="232"/>
      <c r="R295" s="514"/>
      <c r="S295" s="229"/>
      <c r="T295" s="74"/>
      <c r="U295" s="74"/>
      <c r="V295" s="74"/>
      <c r="W295" s="74"/>
      <c r="X295" s="74"/>
      <c r="Y295" s="74"/>
      <c r="Z295" s="74"/>
      <c r="AA295" s="74"/>
      <c r="AB295" s="74"/>
      <c r="AC295" s="74"/>
      <c r="AD295" s="74"/>
      <c r="AE295" s="74"/>
      <c r="AF295" s="74"/>
      <c r="AG295" s="74"/>
      <c r="AH295" s="74"/>
      <c r="AI295" s="74"/>
      <c r="AJ295" s="74"/>
      <c r="AK295" s="74"/>
      <c r="AL295" s="74"/>
      <c r="AM295" s="74"/>
      <c r="AN295" s="74"/>
      <c r="AO295" s="74"/>
      <c r="AP295" s="74"/>
      <c r="AQ295" s="74"/>
      <c r="AR295" s="74"/>
      <c r="AS295" s="74"/>
      <c r="AT295" s="74"/>
      <c r="AU295" s="74"/>
      <c r="AV295" s="74"/>
      <c r="AW295" s="74"/>
      <c r="AX295" s="74"/>
      <c r="AY295" s="74"/>
      <c r="AZ295" s="74"/>
      <c r="BA295" s="74"/>
      <c r="BB295" s="74"/>
      <c r="BC295" s="74"/>
      <c r="BD295" s="74"/>
      <c r="BE295" s="74"/>
      <c r="BF295" s="74"/>
      <c r="BG295" s="74"/>
      <c r="BH295" s="74"/>
      <c r="BI295" s="74"/>
      <c r="BJ295" s="74"/>
      <c r="BK295" s="74"/>
      <c r="BL295" s="74"/>
      <c r="BM295" s="74"/>
      <c r="BN295" s="74"/>
      <c r="BO295" s="74"/>
      <c r="BP295" s="74"/>
      <c r="BQ295" s="74"/>
      <c r="BR295" s="74"/>
      <c r="BS295" s="74"/>
      <c r="BT295" s="74"/>
      <c r="BU295" s="74"/>
      <c r="BV295" s="74"/>
      <c r="BW295" s="74"/>
      <c r="BX295" s="74"/>
      <c r="BY295" s="74"/>
      <c r="BZ295" s="74"/>
      <c r="CA295" s="74"/>
      <c r="CB295" s="74"/>
      <c r="CC295" s="74"/>
      <c r="CD295" s="74"/>
      <c r="CE295" s="74"/>
      <c r="CF295" s="74"/>
      <c r="CG295" s="74"/>
      <c r="CH295" s="74"/>
      <c r="CI295" s="74"/>
      <c r="CJ295" s="74"/>
      <c r="CK295" s="74"/>
      <c r="CL295" s="74"/>
      <c r="CM295" s="74"/>
      <c r="CN295" s="74"/>
      <c r="CO295" s="74"/>
      <c r="CP295" s="74"/>
      <c r="CQ295" s="74"/>
      <c r="CR295" s="74"/>
      <c r="CS295" s="74"/>
      <c r="CT295" s="74"/>
      <c r="CU295" s="74"/>
      <c r="CV295" s="74"/>
      <c r="CW295" s="74"/>
      <c r="CX295" s="74"/>
      <c r="CY295" s="74"/>
      <c r="CZ295" s="74"/>
      <c r="DA295" s="74"/>
      <c r="DB295" s="74"/>
      <c r="DC295" s="74"/>
      <c r="DD295" s="74"/>
      <c r="DE295" s="74"/>
      <c r="DF295" s="74"/>
      <c r="DG295" s="74"/>
      <c r="DH295" s="74"/>
      <c r="DI295" s="74"/>
      <c r="DJ295" s="74"/>
      <c r="DK295" s="74"/>
      <c r="DL295" s="74"/>
      <c r="DM295" s="74"/>
      <c r="DN295" s="74"/>
      <c r="DO295" s="74"/>
      <c r="DP295" s="74"/>
      <c r="DQ295" s="74"/>
      <c r="DR295" s="74"/>
      <c r="DS295" s="74"/>
      <c r="DT295" s="74"/>
      <c r="DU295" s="74"/>
      <c r="DV295" s="74"/>
      <c r="DW295" s="74"/>
      <c r="DX295" s="74"/>
      <c r="DY295" s="74"/>
      <c r="DZ295" s="74"/>
      <c r="EA295" s="74"/>
      <c r="EB295" s="74"/>
      <c r="EC295" s="74"/>
      <c r="ED295" s="74"/>
      <c r="EE295" s="74"/>
      <c r="EF295" s="74"/>
      <c r="EG295" s="74"/>
      <c r="EH295" s="74"/>
      <c r="EI295" s="74"/>
      <c r="EJ295" s="74"/>
      <c r="EK295" s="74"/>
      <c r="EL295" s="74"/>
      <c r="EM295" s="74"/>
      <c r="EN295" s="74"/>
      <c r="EO295" s="74"/>
      <c r="EP295" s="74"/>
      <c r="EQ295" s="74"/>
      <c r="ER295" s="74"/>
      <c r="ES295" s="74"/>
      <c r="ET295" s="74"/>
      <c r="EU295" s="74"/>
      <c r="EV295" s="74"/>
      <c r="EW295" s="74"/>
      <c r="EX295" s="74"/>
      <c r="EY295" s="74"/>
      <c r="EZ295" s="74"/>
      <c r="FA295" s="74"/>
      <c r="FB295" s="74"/>
      <c r="FC295" s="74"/>
      <c r="FD295" s="74"/>
      <c r="FE295" s="74"/>
      <c r="FF295" s="74"/>
      <c r="FG295" s="74"/>
      <c r="FH295" s="74"/>
      <c r="FI295" s="74"/>
      <c r="FJ295" s="74"/>
      <c r="FK295" s="74"/>
      <c r="FL295" s="74"/>
      <c r="FM295" s="74"/>
      <c r="FN295" s="74"/>
      <c r="FO295" s="74"/>
      <c r="FP295" s="74"/>
      <c r="FQ295" s="74"/>
      <c r="FR295" s="74"/>
      <c r="FS295" s="74"/>
      <c r="FT295" s="74"/>
      <c r="FU295" s="74"/>
      <c r="FV295" s="74"/>
      <c r="FW295" s="74"/>
      <c r="FX295" s="74"/>
      <c r="FY295" s="74"/>
      <c r="FZ295" s="74"/>
      <c r="GA295" s="74"/>
      <c r="GB295" s="74"/>
      <c r="GC295" s="74"/>
      <c r="GD295" s="74"/>
      <c r="GE295" s="74"/>
      <c r="GF295" s="74"/>
      <c r="GG295" s="74"/>
      <c r="GH295" s="74"/>
      <c r="GI295" s="74"/>
      <c r="GJ295" s="74"/>
      <c r="GK295" s="74"/>
      <c r="GL295" s="74"/>
      <c r="GM295" s="74"/>
      <c r="GN295" s="74"/>
      <c r="GO295" s="74"/>
      <c r="GP295" s="74"/>
      <c r="GQ295" s="74"/>
      <c r="GR295" s="74"/>
      <c r="GS295" s="74"/>
      <c r="GT295" s="74"/>
      <c r="GU295" s="74"/>
      <c r="GV295" s="74"/>
      <c r="GW295" s="74"/>
      <c r="GX295" s="74"/>
      <c r="GY295" s="74"/>
      <c r="GZ295" s="74"/>
      <c r="HA295" s="74"/>
      <c r="HB295" s="74"/>
      <c r="HC295" s="74"/>
    </row>
    <row r="296" spans="1:211" customFormat="1" ht="19.95" customHeight="1" x14ac:dyDescent="0.3">
      <c r="A296" s="229"/>
      <c r="B296" s="927"/>
      <c r="C296" s="928"/>
      <c r="D296" s="928"/>
      <c r="E296" s="929"/>
      <c r="F296" s="929"/>
      <c r="G296" s="929"/>
      <c r="H296" s="929"/>
      <c r="I296" s="929"/>
      <c r="J296" s="929"/>
      <c r="K296" s="929"/>
      <c r="L296" s="929"/>
      <c r="M296" s="929"/>
      <c r="N296" s="929"/>
      <c r="O296" s="232"/>
      <c r="P296" s="232"/>
      <c r="Q296" s="232"/>
      <c r="R296" s="514"/>
      <c r="S296" s="229"/>
      <c r="T296" s="74"/>
      <c r="U296" s="74"/>
      <c r="V296" s="74"/>
      <c r="W296" s="74"/>
      <c r="X296" s="74"/>
      <c r="Y296" s="74"/>
      <c r="Z296" s="74"/>
      <c r="AA296" s="74"/>
      <c r="AB296" s="74"/>
      <c r="AC296" s="74"/>
      <c r="AD296" s="74"/>
      <c r="AE296" s="74"/>
      <c r="AF296" s="74"/>
      <c r="AG296" s="74"/>
      <c r="AH296" s="74"/>
      <c r="AI296" s="74"/>
      <c r="AJ296" s="74"/>
      <c r="AK296" s="74"/>
      <c r="AL296" s="74"/>
      <c r="AM296" s="74"/>
      <c r="AN296" s="74"/>
      <c r="AO296" s="74"/>
      <c r="AP296" s="74"/>
      <c r="AQ296" s="74"/>
      <c r="AR296" s="74"/>
      <c r="AS296" s="74"/>
      <c r="AT296" s="74"/>
      <c r="AU296" s="74"/>
      <c r="AV296" s="74"/>
      <c r="AW296" s="74"/>
      <c r="AX296" s="74"/>
      <c r="AY296" s="74"/>
      <c r="AZ296" s="74"/>
      <c r="BA296" s="74"/>
      <c r="BB296" s="74"/>
      <c r="BC296" s="74"/>
      <c r="BD296" s="74"/>
      <c r="BE296" s="74"/>
      <c r="BF296" s="74"/>
      <c r="BG296" s="74"/>
      <c r="BH296" s="74"/>
      <c r="BI296" s="74"/>
      <c r="BJ296" s="74"/>
      <c r="BK296" s="74"/>
      <c r="BL296" s="74"/>
      <c r="BM296" s="74"/>
      <c r="BN296" s="74"/>
      <c r="BO296" s="74"/>
      <c r="BP296" s="74"/>
      <c r="BQ296" s="74"/>
      <c r="BR296" s="74"/>
      <c r="BS296" s="74"/>
      <c r="BT296" s="74"/>
      <c r="BU296" s="74"/>
      <c r="BV296" s="74"/>
      <c r="BW296" s="74"/>
      <c r="BX296" s="74"/>
      <c r="BY296" s="74"/>
      <c r="BZ296" s="74"/>
      <c r="CA296" s="74"/>
      <c r="CB296" s="74"/>
      <c r="CC296" s="74"/>
      <c r="CD296" s="74"/>
      <c r="CE296" s="74"/>
      <c r="CF296" s="74"/>
      <c r="CG296" s="74"/>
      <c r="CH296" s="74"/>
      <c r="CI296" s="74"/>
      <c r="CJ296" s="74"/>
      <c r="CK296" s="74"/>
      <c r="CL296" s="74"/>
      <c r="CM296" s="74"/>
      <c r="CN296" s="74"/>
      <c r="CO296" s="74"/>
      <c r="CP296" s="74"/>
      <c r="CQ296" s="74"/>
      <c r="CR296" s="74"/>
      <c r="CS296" s="74"/>
      <c r="CT296" s="74"/>
      <c r="CU296" s="74"/>
      <c r="CV296" s="74"/>
      <c r="CW296" s="74"/>
      <c r="CX296" s="74"/>
      <c r="CY296" s="74"/>
      <c r="CZ296" s="74"/>
      <c r="DA296" s="74"/>
      <c r="DB296" s="74"/>
      <c r="DC296" s="74"/>
      <c r="DD296" s="74"/>
      <c r="DE296" s="74"/>
      <c r="DF296" s="74"/>
      <c r="DG296" s="74"/>
      <c r="DH296" s="74"/>
      <c r="DI296" s="74"/>
      <c r="DJ296" s="74"/>
      <c r="DK296" s="74"/>
      <c r="DL296" s="74"/>
      <c r="DM296" s="74"/>
      <c r="DN296" s="74"/>
      <c r="DO296" s="74"/>
      <c r="DP296" s="74"/>
      <c r="DQ296" s="74"/>
      <c r="DR296" s="74"/>
      <c r="DS296" s="74"/>
      <c r="DT296" s="74"/>
      <c r="DU296" s="74"/>
      <c r="DV296" s="74"/>
      <c r="DW296" s="74"/>
      <c r="DX296" s="74"/>
      <c r="DY296" s="74"/>
      <c r="DZ296" s="74"/>
      <c r="EA296" s="74"/>
      <c r="EB296" s="74"/>
      <c r="EC296" s="74"/>
      <c r="ED296" s="74"/>
      <c r="EE296" s="74"/>
      <c r="EF296" s="74"/>
      <c r="EG296" s="74"/>
      <c r="EH296" s="74"/>
      <c r="EI296" s="74"/>
      <c r="EJ296" s="74"/>
      <c r="EK296" s="74"/>
      <c r="EL296" s="74"/>
      <c r="EM296" s="74"/>
      <c r="EN296" s="74"/>
      <c r="EO296" s="74"/>
      <c r="EP296" s="74"/>
      <c r="EQ296" s="74"/>
      <c r="ER296" s="74"/>
      <c r="ES296" s="74"/>
      <c r="ET296" s="74"/>
      <c r="EU296" s="74"/>
      <c r="EV296" s="74"/>
      <c r="EW296" s="74"/>
      <c r="EX296" s="74"/>
      <c r="EY296" s="74"/>
      <c r="EZ296" s="74"/>
      <c r="FA296" s="74"/>
      <c r="FB296" s="74"/>
      <c r="FC296" s="74"/>
      <c r="FD296" s="74"/>
      <c r="FE296" s="74"/>
      <c r="FF296" s="74"/>
      <c r="FG296" s="74"/>
      <c r="FH296" s="74"/>
      <c r="FI296" s="74"/>
      <c r="FJ296" s="74"/>
      <c r="FK296" s="74"/>
      <c r="FL296" s="74"/>
      <c r="FM296" s="74"/>
      <c r="FN296" s="74"/>
      <c r="FO296" s="74"/>
      <c r="FP296" s="74"/>
      <c r="FQ296" s="74"/>
      <c r="FR296" s="74"/>
      <c r="FS296" s="74"/>
      <c r="FT296" s="74"/>
      <c r="FU296" s="74"/>
      <c r="FV296" s="74"/>
      <c r="FW296" s="74"/>
      <c r="FX296" s="74"/>
      <c r="FY296" s="74"/>
      <c r="FZ296" s="74"/>
      <c r="GA296" s="74"/>
      <c r="GB296" s="74"/>
      <c r="GC296" s="74"/>
      <c r="GD296" s="74"/>
      <c r="GE296" s="74"/>
      <c r="GF296" s="74"/>
      <c r="GG296" s="74"/>
      <c r="GH296" s="74"/>
      <c r="GI296" s="74"/>
      <c r="GJ296" s="74"/>
      <c r="GK296" s="74"/>
      <c r="GL296" s="74"/>
      <c r="GM296" s="74"/>
      <c r="GN296" s="74"/>
      <c r="GO296" s="74"/>
      <c r="GP296" s="74"/>
      <c r="GQ296" s="74"/>
      <c r="GR296" s="74"/>
      <c r="GS296" s="74"/>
      <c r="GT296" s="74"/>
      <c r="GU296" s="74"/>
      <c r="GV296" s="74"/>
      <c r="GW296" s="74"/>
      <c r="GX296" s="74"/>
      <c r="GY296" s="74"/>
      <c r="GZ296" s="74"/>
      <c r="HA296" s="74"/>
      <c r="HB296" s="74"/>
      <c r="HC296" s="74"/>
    </row>
    <row r="297" spans="1:211" customFormat="1" ht="19.95" customHeight="1" x14ac:dyDescent="0.3">
      <c r="A297" s="229"/>
      <c r="B297" s="527"/>
      <c r="C297" s="528"/>
      <c r="D297" s="528"/>
      <c r="E297" s="929" t="s">
        <v>1969</v>
      </c>
      <c r="F297" s="929"/>
      <c r="G297" s="929"/>
      <c r="H297" s="929"/>
      <c r="I297" s="383"/>
      <c r="J297" s="383"/>
      <c r="K297" s="383"/>
      <c r="L297" s="383"/>
      <c r="M297" s="383"/>
      <c r="N297" s="383"/>
      <c r="O297" s="232"/>
      <c r="P297" s="232"/>
      <c r="Q297" s="232"/>
      <c r="R297" s="514"/>
      <c r="S297" s="229"/>
      <c r="T297" s="74"/>
      <c r="U297" s="74"/>
      <c r="V297" s="74"/>
      <c r="W297" s="74"/>
      <c r="X297" s="74"/>
      <c r="Y297" s="74"/>
      <c r="Z297" s="74"/>
      <c r="AA297" s="74"/>
      <c r="AB297" s="74"/>
      <c r="AC297" s="74"/>
      <c r="AD297" s="74"/>
      <c r="AE297" s="74"/>
      <c r="AF297" s="74"/>
      <c r="AG297" s="74"/>
      <c r="AH297" s="74"/>
      <c r="AI297" s="74"/>
      <c r="AJ297" s="74"/>
      <c r="AK297" s="74"/>
      <c r="AL297" s="74"/>
      <c r="AM297" s="74"/>
      <c r="AN297" s="74"/>
      <c r="AO297" s="74"/>
      <c r="AP297" s="74"/>
      <c r="AQ297" s="74"/>
      <c r="AR297" s="74"/>
      <c r="AS297" s="74"/>
      <c r="AT297" s="74"/>
      <c r="AU297" s="74"/>
      <c r="AV297" s="74"/>
      <c r="AW297" s="74"/>
      <c r="AX297" s="74"/>
      <c r="AY297" s="74"/>
      <c r="AZ297" s="74"/>
      <c r="BA297" s="74"/>
      <c r="BB297" s="74"/>
      <c r="BC297" s="74"/>
      <c r="BD297" s="74"/>
      <c r="BE297" s="74"/>
      <c r="BF297" s="74"/>
      <c r="BG297" s="74"/>
      <c r="BH297" s="74"/>
      <c r="BI297" s="74"/>
      <c r="BJ297" s="74"/>
      <c r="BK297" s="74"/>
      <c r="BL297" s="74"/>
      <c r="BM297" s="74"/>
      <c r="BN297" s="74"/>
      <c r="BO297" s="74"/>
      <c r="BP297" s="74"/>
      <c r="BQ297" s="74"/>
      <c r="BR297" s="74"/>
      <c r="BS297" s="74"/>
      <c r="BT297" s="74"/>
      <c r="BU297" s="74"/>
      <c r="BV297" s="74"/>
      <c r="BW297" s="74"/>
      <c r="BX297" s="74"/>
      <c r="BY297" s="74"/>
      <c r="BZ297" s="74"/>
      <c r="CA297" s="74"/>
      <c r="CB297" s="74"/>
      <c r="CC297" s="74"/>
      <c r="CD297" s="74"/>
      <c r="CE297" s="74"/>
      <c r="CF297" s="74"/>
      <c r="CG297" s="74"/>
      <c r="CH297" s="74"/>
      <c r="CI297" s="74"/>
      <c r="CJ297" s="74"/>
      <c r="CK297" s="74"/>
      <c r="CL297" s="74"/>
      <c r="CM297" s="74"/>
      <c r="CN297" s="74"/>
      <c r="CO297" s="74"/>
      <c r="CP297" s="74"/>
      <c r="CQ297" s="74"/>
      <c r="CR297" s="74"/>
      <c r="CS297" s="74"/>
      <c r="CT297" s="74"/>
      <c r="CU297" s="74"/>
      <c r="CV297" s="74"/>
      <c r="CW297" s="74"/>
      <c r="CX297" s="74"/>
      <c r="CY297" s="74"/>
      <c r="CZ297" s="74"/>
      <c r="DA297" s="74"/>
      <c r="DB297" s="74"/>
      <c r="DC297" s="74"/>
      <c r="DD297" s="74"/>
      <c r="DE297" s="74"/>
      <c r="DF297" s="74"/>
      <c r="DG297" s="74"/>
      <c r="DH297" s="74"/>
      <c r="DI297" s="74"/>
      <c r="DJ297" s="74"/>
      <c r="DK297" s="74"/>
      <c r="DL297" s="74"/>
      <c r="DM297" s="74"/>
      <c r="DN297" s="74"/>
      <c r="DO297" s="74"/>
      <c r="DP297" s="74"/>
      <c r="DQ297" s="74"/>
      <c r="DR297" s="74"/>
      <c r="DS297" s="74"/>
      <c r="DT297" s="74"/>
      <c r="DU297" s="74"/>
      <c r="DV297" s="74"/>
      <c r="DW297" s="74"/>
      <c r="DX297" s="74"/>
      <c r="DY297" s="74"/>
      <c r="DZ297" s="74"/>
      <c r="EA297" s="74"/>
      <c r="EB297" s="74"/>
      <c r="EC297" s="74"/>
      <c r="ED297" s="74"/>
      <c r="EE297" s="74"/>
      <c r="EF297" s="74"/>
      <c r="EG297" s="74"/>
      <c r="EH297" s="74"/>
      <c r="EI297" s="74"/>
      <c r="EJ297" s="74"/>
      <c r="EK297" s="74"/>
      <c r="EL297" s="74"/>
      <c r="EM297" s="74"/>
      <c r="EN297" s="74"/>
      <c r="EO297" s="74"/>
      <c r="EP297" s="74"/>
      <c r="EQ297" s="74"/>
      <c r="ER297" s="74"/>
      <c r="ES297" s="74"/>
      <c r="ET297" s="74"/>
      <c r="EU297" s="74"/>
      <c r="EV297" s="74"/>
      <c r="EW297" s="74"/>
      <c r="EX297" s="74"/>
      <c r="EY297" s="74"/>
      <c r="EZ297" s="74"/>
      <c r="FA297" s="74"/>
      <c r="FB297" s="74"/>
      <c r="FC297" s="74"/>
      <c r="FD297" s="74"/>
      <c r="FE297" s="74"/>
      <c r="FF297" s="74"/>
      <c r="FG297" s="74"/>
      <c r="FH297" s="74"/>
      <c r="FI297" s="74"/>
      <c r="FJ297" s="74"/>
      <c r="FK297" s="74"/>
      <c r="FL297" s="74"/>
      <c r="FM297" s="74"/>
      <c r="FN297" s="74"/>
      <c r="FO297" s="74"/>
      <c r="FP297" s="74"/>
      <c r="FQ297" s="74"/>
      <c r="FR297" s="74"/>
      <c r="FS297" s="74"/>
      <c r="FT297" s="74"/>
      <c r="FU297" s="74"/>
      <c r="FV297" s="74"/>
      <c r="FW297" s="74"/>
      <c r="FX297" s="74"/>
      <c r="FY297" s="74"/>
      <c r="FZ297" s="74"/>
      <c r="GA297" s="74"/>
      <c r="GB297" s="74"/>
      <c r="GC297" s="74"/>
      <c r="GD297" s="74"/>
      <c r="GE297" s="74"/>
      <c r="GF297" s="74"/>
      <c r="GG297" s="74"/>
      <c r="GH297" s="74"/>
      <c r="GI297" s="74"/>
      <c r="GJ297" s="74"/>
      <c r="GK297" s="74"/>
      <c r="GL297" s="74"/>
      <c r="GM297" s="74"/>
      <c r="GN297" s="74"/>
      <c r="GO297" s="74"/>
      <c r="GP297" s="74"/>
      <c r="GQ297" s="74"/>
      <c r="GR297" s="74"/>
      <c r="GS297" s="74"/>
      <c r="GT297" s="74"/>
      <c r="GU297" s="74"/>
      <c r="GV297" s="74"/>
      <c r="GW297" s="74"/>
      <c r="GX297" s="74"/>
      <c r="GY297" s="74"/>
      <c r="GZ297" s="74"/>
      <c r="HA297" s="74"/>
      <c r="HB297" s="74"/>
      <c r="HC297" s="74"/>
    </row>
    <row r="298" spans="1:211" customFormat="1" ht="19.95" customHeight="1" x14ac:dyDescent="0.3">
      <c r="A298" s="229"/>
      <c r="B298" s="527"/>
      <c r="C298" s="528"/>
      <c r="D298" s="528"/>
      <c r="E298" s="935" t="s">
        <v>1970</v>
      </c>
      <c r="F298" s="935"/>
      <c r="G298" s="935"/>
      <c r="H298" s="935"/>
      <c r="I298" s="935"/>
      <c r="J298" s="935"/>
      <c r="K298" s="935"/>
      <c r="L298" s="935"/>
      <c r="M298" s="935"/>
      <c r="N298" s="935"/>
      <c r="O298" s="232"/>
      <c r="P298" s="232"/>
      <c r="Q298" s="232"/>
      <c r="R298" s="514"/>
      <c r="S298" s="229"/>
      <c r="T298" s="74"/>
      <c r="U298" s="74"/>
      <c r="V298" s="74"/>
      <c r="W298" s="74"/>
      <c r="X298" s="74"/>
      <c r="Y298" s="74"/>
      <c r="Z298" s="74"/>
      <c r="AA298" s="74"/>
      <c r="AB298" s="74"/>
      <c r="AC298" s="74"/>
      <c r="AD298" s="74"/>
      <c r="AE298" s="74"/>
      <c r="AF298" s="74"/>
      <c r="AG298" s="74"/>
      <c r="AH298" s="74"/>
      <c r="AI298" s="74"/>
      <c r="AJ298" s="74"/>
      <c r="AK298" s="74"/>
      <c r="AL298" s="74"/>
      <c r="AM298" s="74"/>
      <c r="AN298" s="74"/>
      <c r="AO298" s="74"/>
      <c r="AP298" s="74"/>
      <c r="AQ298" s="74"/>
      <c r="AR298" s="74"/>
      <c r="AS298" s="74"/>
      <c r="AT298" s="74"/>
      <c r="AU298" s="74"/>
      <c r="AV298" s="74"/>
      <c r="AW298" s="74"/>
      <c r="AX298" s="74"/>
      <c r="AY298" s="74"/>
      <c r="AZ298" s="74"/>
      <c r="BA298" s="74"/>
      <c r="BB298" s="74"/>
      <c r="BC298" s="74"/>
      <c r="BD298" s="74"/>
      <c r="BE298" s="74"/>
      <c r="BF298" s="74"/>
      <c r="BG298" s="74"/>
      <c r="BH298" s="74"/>
      <c r="BI298" s="74"/>
      <c r="BJ298" s="74"/>
      <c r="BK298" s="74"/>
      <c r="BL298" s="74"/>
      <c r="BM298" s="74"/>
      <c r="BN298" s="74"/>
      <c r="BO298" s="74"/>
      <c r="BP298" s="74"/>
      <c r="BQ298" s="74"/>
      <c r="BR298" s="74"/>
      <c r="BS298" s="74"/>
      <c r="BT298" s="74"/>
      <c r="BU298" s="74"/>
      <c r="BV298" s="74"/>
      <c r="BW298" s="74"/>
      <c r="BX298" s="74"/>
      <c r="BY298" s="74"/>
      <c r="BZ298" s="74"/>
      <c r="CA298" s="74"/>
      <c r="CB298" s="74"/>
      <c r="CC298" s="74"/>
      <c r="CD298" s="74"/>
      <c r="CE298" s="74"/>
      <c r="CF298" s="74"/>
      <c r="CG298" s="74"/>
      <c r="CH298" s="74"/>
      <c r="CI298" s="74"/>
      <c r="CJ298" s="74"/>
      <c r="CK298" s="74"/>
      <c r="CL298" s="74"/>
      <c r="CM298" s="74"/>
      <c r="CN298" s="74"/>
      <c r="CO298" s="74"/>
      <c r="CP298" s="74"/>
      <c r="CQ298" s="74"/>
      <c r="CR298" s="74"/>
      <c r="CS298" s="74"/>
      <c r="CT298" s="74"/>
      <c r="CU298" s="74"/>
      <c r="CV298" s="74"/>
      <c r="CW298" s="74"/>
      <c r="CX298" s="74"/>
      <c r="CY298" s="74"/>
      <c r="CZ298" s="74"/>
      <c r="DA298" s="74"/>
      <c r="DB298" s="74"/>
      <c r="DC298" s="74"/>
      <c r="DD298" s="74"/>
      <c r="DE298" s="74"/>
      <c r="DF298" s="74"/>
      <c r="DG298" s="74"/>
      <c r="DH298" s="74"/>
      <c r="DI298" s="74"/>
      <c r="DJ298" s="74"/>
      <c r="DK298" s="74"/>
      <c r="DL298" s="74"/>
      <c r="DM298" s="74"/>
      <c r="DN298" s="74"/>
      <c r="DO298" s="74"/>
      <c r="DP298" s="74"/>
      <c r="DQ298" s="74"/>
      <c r="DR298" s="74"/>
      <c r="DS298" s="74"/>
      <c r="DT298" s="74"/>
      <c r="DU298" s="74"/>
      <c r="DV298" s="74"/>
      <c r="DW298" s="74"/>
      <c r="DX298" s="74"/>
      <c r="DY298" s="74"/>
      <c r="DZ298" s="74"/>
      <c r="EA298" s="74"/>
      <c r="EB298" s="74"/>
      <c r="EC298" s="74"/>
      <c r="ED298" s="74"/>
      <c r="EE298" s="74"/>
      <c r="EF298" s="74"/>
      <c r="EG298" s="74"/>
      <c r="EH298" s="74"/>
      <c r="EI298" s="74"/>
      <c r="EJ298" s="74"/>
      <c r="EK298" s="74"/>
      <c r="EL298" s="74"/>
      <c r="EM298" s="74"/>
      <c r="EN298" s="74"/>
      <c r="EO298" s="74"/>
      <c r="EP298" s="74"/>
      <c r="EQ298" s="74"/>
      <c r="ER298" s="74"/>
      <c r="ES298" s="74"/>
      <c r="ET298" s="74"/>
      <c r="EU298" s="74"/>
      <c r="EV298" s="74"/>
      <c r="EW298" s="74"/>
      <c r="EX298" s="74"/>
      <c r="EY298" s="74"/>
      <c r="EZ298" s="74"/>
      <c r="FA298" s="74"/>
      <c r="FB298" s="74"/>
      <c r="FC298" s="74"/>
      <c r="FD298" s="74"/>
      <c r="FE298" s="74"/>
      <c r="FF298" s="74"/>
      <c r="FG298" s="74"/>
      <c r="FH298" s="74"/>
      <c r="FI298" s="74"/>
      <c r="FJ298" s="74"/>
      <c r="FK298" s="74"/>
      <c r="FL298" s="74"/>
      <c r="FM298" s="74"/>
      <c r="FN298" s="74"/>
      <c r="FO298" s="74"/>
      <c r="FP298" s="74"/>
      <c r="FQ298" s="74"/>
      <c r="FR298" s="74"/>
      <c r="FS298" s="74"/>
      <c r="FT298" s="74"/>
      <c r="FU298" s="74"/>
      <c r="FV298" s="74"/>
      <c r="FW298" s="74"/>
      <c r="FX298" s="74"/>
      <c r="FY298" s="74"/>
      <c r="FZ298" s="74"/>
      <c r="GA298" s="74"/>
      <c r="GB298" s="74"/>
      <c r="GC298" s="74"/>
      <c r="GD298" s="74"/>
      <c r="GE298" s="74"/>
      <c r="GF298" s="74"/>
      <c r="GG298" s="74"/>
      <c r="GH298" s="74"/>
      <c r="GI298" s="74"/>
      <c r="GJ298" s="74"/>
      <c r="GK298" s="74"/>
      <c r="GL298" s="74"/>
      <c r="GM298" s="74"/>
      <c r="GN298" s="74"/>
      <c r="GO298" s="74"/>
      <c r="GP298" s="74"/>
      <c r="GQ298" s="74"/>
      <c r="GR298" s="74"/>
      <c r="GS298" s="74"/>
      <c r="GT298" s="74"/>
      <c r="GU298" s="74"/>
      <c r="GV298" s="74"/>
      <c r="GW298" s="74"/>
      <c r="GX298" s="74"/>
      <c r="GY298" s="74"/>
      <c r="GZ298" s="74"/>
      <c r="HA298" s="74"/>
      <c r="HB298" s="74"/>
      <c r="HC298" s="74"/>
    </row>
    <row r="299" spans="1:211" customFormat="1" ht="19.95" customHeight="1" x14ac:dyDescent="0.3">
      <c r="A299" s="229"/>
      <c r="B299" s="527"/>
      <c r="C299" s="528"/>
      <c r="D299" s="528"/>
      <c r="E299" s="935"/>
      <c r="F299" s="935"/>
      <c r="G299" s="935"/>
      <c r="H299" s="935"/>
      <c r="I299" s="935"/>
      <c r="J299" s="935"/>
      <c r="K299" s="935"/>
      <c r="L299" s="935"/>
      <c r="M299" s="935"/>
      <c r="N299" s="935"/>
      <c r="O299" s="232"/>
      <c r="P299" s="232"/>
      <c r="Q299" s="232"/>
      <c r="R299" s="514"/>
      <c r="S299" s="229"/>
      <c r="T299" s="74"/>
      <c r="U299" s="74"/>
      <c r="V299" s="74"/>
      <c r="W299" s="74"/>
      <c r="X299" s="74"/>
      <c r="Y299" s="74"/>
      <c r="Z299" s="74"/>
      <c r="AA299" s="74"/>
      <c r="AB299" s="74"/>
      <c r="AC299" s="74"/>
      <c r="AD299" s="74"/>
      <c r="AE299" s="74"/>
      <c r="AF299" s="74"/>
      <c r="AG299" s="74"/>
      <c r="AH299" s="74"/>
      <c r="AI299" s="74"/>
      <c r="AJ299" s="74"/>
      <c r="AK299" s="74"/>
      <c r="AL299" s="74"/>
      <c r="AM299" s="74"/>
      <c r="AN299" s="74"/>
      <c r="AO299" s="74"/>
      <c r="AP299" s="74"/>
      <c r="AQ299" s="74"/>
      <c r="AR299" s="74"/>
      <c r="AS299" s="74"/>
      <c r="AT299" s="74"/>
      <c r="AU299" s="74"/>
      <c r="AV299" s="74"/>
      <c r="AW299" s="74"/>
      <c r="AX299" s="74"/>
      <c r="AY299" s="74"/>
      <c r="AZ299" s="74"/>
      <c r="BA299" s="74"/>
      <c r="BB299" s="74"/>
      <c r="BC299" s="74"/>
      <c r="BD299" s="74"/>
      <c r="BE299" s="74"/>
      <c r="BF299" s="74"/>
      <c r="BG299" s="74"/>
      <c r="BH299" s="74"/>
      <c r="BI299" s="74"/>
      <c r="BJ299" s="74"/>
      <c r="BK299" s="74"/>
      <c r="BL299" s="74"/>
      <c r="BM299" s="74"/>
      <c r="BN299" s="74"/>
      <c r="BO299" s="74"/>
      <c r="BP299" s="74"/>
      <c r="BQ299" s="74"/>
      <c r="BR299" s="74"/>
      <c r="BS299" s="74"/>
      <c r="BT299" s="74"/>
      <c r="BU299" s="74"/>
      <c r="BV299" s="74"/>
      <c r="BW299" s="74"/>
      <c r="BX299" s="74"/>
      <c r="BY299" s="74"/>
      <c r="BZ299" s="74"/>
      <c r="CA299" s="74"/>
      <c r="CB299" s="74"/>
      <c r="CC299" s="74"/>
      <c r="CD299" s="74"/>
      <c r="CE299" s="74"/>
      <c r="CF299" s="74"/>
      <c r="CG299" s="74"/>
      <c r="CH299" s="74"/>
      <c r="CI299" s="74"/>
      <c r="CJ299" s="74"/>
      <c r="CK299" s="74"/>
      <c r="CL299" s="74"/>
      <c r="CM299" s="74"/>
      <c r="CN299" s="74"/>
      <c r="CO299" s="74"/>
      <c r="CP299" s="74"/>
      <c r="CQ299" s="74"/>
      <c r="CR299" s="74"/>
      <c r="CS299" s="74"/>
      <c r="CT299" s="74"/>
      <c r="CU299" s="74"/>
      <c r="CV299" s="74"/>
      <c r="CW299" s="74"/>
      <c r="CX299" s="74"/>
      <c r="CY299" s="74"/>
      <c r="CZ299" s="74"/>
      <c r="DA299" s="74"/>
      <c r="DB299" s="74"/>
      <c r="DC299" s="74"/>
      <c r="DD299" s="74"/>
      <c r="DE299" s="74"/>
      <c r="DF299" s="74"/>
      <c r="DG299" s="74"/>
      <c r="DH299" s="74"/>
      <c r="DI299" s="74"/>
      <c r="DJ299" s="74"/>
      <c r="DK299" s="74"/>
      <c r="DL299" s="74"/>
      <c r="DM299" s="74"/>
      <c r="DN299" s="74"/>
      <c r="DO299" s="74"/>
      <c r="DP299" s="74"/>
      <c r="DQ299" s="74"/>
      <c r="DR299" s="74"/>
      <c r="DS299" s="74"/>
      <c r="DT299" s="74"/>
      <c r="DU299" s="74"/>
      <c r="DV299" s="74"/>
      <c r="DW299" s="74"/>
      <c r="DX299" s="74"/>
      <c r="DY299" s="74"/>
      <c r="DZ299" s="74"/>
      <c r="EA299" s="74"/>
      <c r="EB299" s="74"/>
      <c r="EC299" s="74"/>
      <c r="ED299" s="74"/>
      <c r="EE299" s="74"/>
      <c r="EF299" s="74"/>
      <c r="EG299" s="74"/>
      <c r="EH299" s="74"/>
      <c r="EI299" s="74"/>
      <c r="EJ299" s="74"/>
      <c r="EK299" s="74"/>
      <c r="EL299" s="74"/>
      <c r="EM299" s="74"/>
      <c r="EN299" s="74"/>
      <c r="EO299" s="74"/>
      <c r="EP299" s="74"/>
      <c r="EQ299" s="74"/>
      <c r="ER299" s="74"/>
      <c r="ES299" s="74"/>
      <c r="ET299" s="74"/>
      <c r="EU299" s="74"/>
      <c r="EV299" s="74"/>
      <c r="EW299" s="74"/>
      <c r="EX299" s="74"/>
      <c r="EY299" s="74"/>
      <c r="EZ299" s="74"/>
      <c r="FA299" s="74"/>
      <c r="FB299" s="74"/>
      <c r="FC299" s="74"/>
      <c r="FD299" s="74"/>
      <c r="FE299" s="74"/>
      <c r="FF299" s="74"/>
      <c r="FG299" s="74"/>
      <c r="FH299" s="74"/>
      <c r="FI299" s="74"/>
      <c r="FJ299" s="74"/>
      <c r="FK299" s="74"/>
      <c r="FL299" s="74"/>
      <c r="FM299" s="74"/>
      <c r="FN299" s="74"/>
      <c r="FO299" s="74"/>
      <c r="FP299" s="74"/>
      <c r="FQ299" s="74"/>
      <c r="FR299" s="74"/>
      <c r="FS299" s="74"/>
      <c r="FT299" s="74"/>
      <c r="FU299" s="74"/>
      <c r="FV299" s="74"/>
      <c r="FW299" s="74"/>
      <c r="FX299" s="74"/>
      <c r="FY299" s="74"/>
      <c r="FZ299" s="74"/>
      <c r="GA299" s="74"/>
      <c r="GB299" s="74"/>
      <c r="GC299" s="74"/>
      <c r="GD299" s="74"/>
      <c r="GE299" s="74"/>
      <c r="GF299" s="74"/>
      <c r="GG299" s="74"/>
      <c r="GH299" s="74"/>
      <c r="GI299" s="74"/>
      <c r="GJ299" s="74"/>
      <c r="GK299" s="74"/>
      <c r="GL299" s="74"/>
      <c r="GM299" s="74"/>
      <c r="GN299" s="74"/>
      <c r="GO299" s="74"/>
      <c r="GP299" s="74"/>
      <c r="GQ299" s="74"/>
      <c r="GR299" s="74"/>
      <c r="GS299" s="74"/>
      <c r="GT299" s="74"/>
      <c r="GU299" s="74"/>
      <c r="GV299" s="74"/>
      <c r="GW299" s="74"/>
      <c r="GX299" s="74"/>
      <c r="GY299" s="74"/>
      <c r="GZ299" s="74"/>
      <c r="HA299" s="74"/>
      <c r="HB299" s="74"/>
      <c r="HC299" s="74"/>
    </row>
    <row r="300" spans="1:211" customFormat="1" ht="19.95" customHeight="1" x14ac:dyDescent="0.3">
      <c r="A300" s="229"/>
      <c r="B300" s="527"/>
      <c r="C300" s="528"/>
      <c r="D300" s="528"/>
      <c r="E300" s="935" t="s">
        <v>1971</v>
      </c>
      <c r="F300" s="935"/>
      <c r="G300" s="935"/>
      <c r="H300" s="935"/>
      <c r="I300" s="935"/>
      <c r="J300" s="935"/>
      <c r="K300" s="935"/>
      <c r="L300" s="935"/>
      <c r="M300" s="935"/>
      <c r="N300" s="935"/>
      <c r="O300" s="232"/>
      <c r="P300" s="232"/>
      <c r="Q300" s="232"/>
      <c r="R300" s="514"/>
      <c r="S300" s="229"/>
      <c r="T300" s="74"/>
      <c r="U300" s="74"/>
      <c r="V300" s="74"/>
      <c r="W300" s="74"/>
      <c r="X300" s="74"/>
      <c r="Y300" s="74"/>
      <c r="Z300" s="74"/>
      <c r="AA300" s="74"/>
      <c r="AB300" s="74"/>
      <c r="AC300" s="74"/>
      <c r="AD300" s="74"/>
      <c r="AE300" s="74"/>
      <c r="AF300" s="74"/>
      <c r="AG300" s="74"/>
      <c r="AH300" s="74"/>
      <c r="AI300" s="74"/>
      <c r="AJ300" s="74"/>
      <c r="AK300" s="74"/>
      <c r="AL300" s="74"/>
      <c r="AM300" s="74"/>
      <c r="AN300" s="74"/>
      <c r="AO300" s="74"/>
      <c r="AP300" s="74"/>
      <c r="AQ300" s="74"/>
      <c r="AR300" s="74"/>
      <c r="AS300" s="74"/>
      <c r="AT300" s="74"/>
      <c r="AU300" s="74"/>
      <c r="AV300" s="74"/>
      <c r="AW300" s="74"/>
      <c r="AX300" s="74"/>
      <c r="AY300" s="74"/>
      <c r="AZ300" s="74"/>
      <c r="BA300" s="74"/>
      <c r="BB300" s="74"/>
      <c r="BC300" s="74"/>
      <c r="BD300" s="74"/>
      <c r="BE300" s="74"/>
      <c r="BF300" s="74"/>
      <c r="BG300" s="74"/>
      <c r="BH300" s="74"/>
      <c r="BI300" s="74"/>
      <c r="BJ300" s="74"/>
      <c r="BK300" s="74"/>
      <c r="BL300" s="74"/>
      <c r="BM300" s="74"/>
      <c r="BN300" s="74"/>
      <c r="BO300" s="74"/>
      <c r="BP300" s="74"/>
      <c r="BQ300" s="74"/>
      <c r="BR300" s="74"/>
      <c r="BS300" s="74"/>
      <c r="BT300" s="74"/>
      <c r="BU300" s="74"/>
      <c r="BV300" s="74"/>
      <c r="BW300" s="74"/>
      <c r="BX300" s="74"/>
      <c r="BY300" s="74"/>
      <c r="BZ300" s="74"/>
      <c r="CA300" s="74"/>
      <c r="CB300" s="74"/>
      <c r="CC300" s="74"/>
      <c r="CD300" s="74"/>
      <c r="CE300" s="74"/>
      <c r="CF300" s="74"/>
      <c r="CG300" s="74"/>
      <c r="CH300" s="74"/>
      <c r="CI300" s="74"/>
      <c r="CJ300" s="74"/>
      <c r="CK300" s="74"/>
      <c r="CL300" s="74"/>
      <c r="CM300" s="74"/>
      <c r="CN300" s="74"/>
      <c r="CO300" s="74"/>
      <c r="CP300" s="74"/>
      <c r="CQ300" s="74"/>
      <c r="CR300" s="74"/>
      <c r="CS300" s="74"/>
      <c r="CT300" s="74"/>
      <c r="CU300" s="74"/>
      <c r="CV300" s="74"/>
      <c r="CW300" s="74"/>
      <c r="CX300" s="74"/>
      <c r="CY300" s="74"/>
      <c r="CZ300" s="74"/>
      <c r="DA300" s="74"/>
      <c r="DB300" s="74"/>
      <c r="DC300" s="74"/>
      <c r="DD300" s="74"/>
      <c r="DE300" s="74"/>
      <c r="DF300" s="74"/>
      <c r="DG300" s="74"/>
      <c r="DH300" s="74"/>
      <c r="DI300" s="74"/>
      <c r="DJ300" s="74"/>
      <c r="DK300" s="74"/>
      <c r="DL300" s="74"/>
      <c r="DM300" s="74"/>
      <c r="DN300" s="74"/>
      <c r="DO300" s="74"/>
      <c r="DP300" s="74"/>
      <c r="DQ300" s="74"/>
      <c r="DR300" s="74"/>
      <c r="DS300" s="74"/>
      <c r="DT300" s="74"/>
      <c r="DU300" s="74"/>
      <c r="DV300" s="74"/>
      <c r="DW300" s="74"/>
      <c r="DX300" s="74"/>
      <c r="DY300" s="74"/>
      <c r="DZ300" s="74"/>
      <c r="EA300" s="74"/>
      <c r="EB300" s="74"/>
      <c r="EC300" s="74"/>
      <c r="ED300" s="74"/>
      <c r="EE300" s="74"/>
      <c r="EF300" s="74"/>
      <c r="EG300" s="74"/>
      <c r="EH300" s="74"/>
      <c r="EI300" s="74"/>
      <c r="EJ300" s="74"/>
      <c r="EK300" s="74"/>
      <c r="EL300" s="74"/>
      <c r="EM300" s="74"/>
      <c r="EN300" s="74"/>
      <c r="EO300" s="74"/>
      <c r="EP300" s="74"/>
      <c r="EQ300" s="74"/>
      <c r="ER300" s="74"/>
      <c r="ES300" s="74"/>
      <c r="ET300" s="74"/>
      <c r="EU300" s="74"/>
      <c r="EV300" s="74"/>
      <c r="EW300" s="74"/>
      <c r="EX300" s="74"/>
      <c r="EY300" s="74"/>
      <c r="EZ300" s="74"/>
      <c r="FA300" s="74"/>
      <c r="FB300" s="74"/>
      <c r="FC300" s="74"/>
      <c r="FD300" s="74"/>
      <c r="FE300" s="74"/>
      <c r="FF300" s="74"/>
      <c r="FG300" s="74"/>
      <c r="FH300" s="74"/>
      <c r="FI300" s="74"/>
      <c r="FJ300" s="74"/>
      <c r="FK300" s="74"/>
      <c r="FL300" s="74"/>
      <c r="FM300" s="74"/>
      <c r="FN300" s="74"/>
      <c r="FO300" s="74"/>
      <c r="FP300" s="74"/>
      <c r="FQ300" s="74"/>
      <c r="FR300" s="74"/>
      <c r="FS300" s="74"/>
      <c r="FT300" s="74"/>
      <c r="FU300" s="74"/>
      <c r="FV300" s="74"/>
      <c r="FW300" s="74"/>
      <c r="FX300" s="74"/>
      <c r="FY300" s="74"/>
      <c r="FZ300" s="74"/>
      <c r="GA300" s="74"/>
      <c r="GB300" s="74"/>
      <c r="GC300" s="74"/>
      <c r="GD300" s="74"/>
      <c r="GE300" s="74"/>
      <c r="GF300" s="74"/>
      <c r="GG300" s="74"/>
      <c r="GH300" s="74"/>
      <c r="GI300" s="74"/>
      <c r="GJ300" s="74"/>
      <c r="GK300" s="74"/>
      <c r="GL300" s="74"/>
      <c r="GM300" s="74"/>
      <c r="GN300" s="74"/>
      <c r="GO300" s="74"/>
      <c r="GP300" s="74"/>
      <c r="GQ300" s="74"/>
      <c r="GR300" s="74"/>
      <c r="GS300" s="74"/>
      <c r="GT300" s="74"/>
      <c r="GU300" s="74"/>
      <c r="GV300" s="74"/>
      <c r="GW300" s="74"/>
      <c r="GX300" s="74"/>
      <c r="GY300" s="74"/>
      <c r="GZ300" s="74"/>
      <c r="HA300" s="74"/>
      <c r="HB300" s="74"/>
      <c r="HC300" s="74"/>
    </row>
    <row r="301" spans="1:211" customFormat="1" ht="19.95" customHeight="1" x14ac:dyDescent="0.3">
      <c r="A301" s="229"/>
      <c r="B301" s="927" t="s">
        <v>1972</v>
      </c>
      <c r="C301" s="928"/>
      <c r="D301" s="928"/>
      <c r="E301" s="926" t="s">
        <v>1973</v>
      </c>
      <c r="F301" s="926"/>
      <c r="G301" s="926"/>
      <c r="H301" s="926"/>
      <c r="I301" s="926"/>
      <c r="J301" s="926"/>
      <c r="K301" s="926"/>
      <c r="L301" s="926"/>
      <c r="M301" s="926"/>
      <c r="N301" s="926"/>
      <c r="O301" s="232"/>
      <c r="P301" s="232"/>
      <c r="Q301" s="232"/>
      <c r="R301" s="514"/>
      <c r="S301" s="229"/>
      <c r="T301" s="74"/>
      <c r="U301" s="74"/>
      <c r="V301" s="74"/>
      <c r="W301" s="74"/>
      <c r="X301" s="74"/>
      <c r="Y301" s="74"/>
      <c r="Z301" s="74"/>
      <c r="AA301" s="74"/>
      <c r="AB301" s="74"/>
      <c r="AC301" s="74"/>
      <c r="AD301" s="74"/>
      <c r="AE301" s="74"/>
      <c r="AF301" s="74"/>
      <c r="AG301" s="74"/>
      <c r="AH301" s="74"/>
      <c r="AI301" s="74"/>
      <c r="AJ301" s="74"/>
      <c r="AK301" s="74"/>
      <c r="AL301" s="74"/>
      <c r="AM301" s="74"/>
      <c r="AN301" s="74"/>
      <c r="AO301" s="74"/>
      <c r="AP301" s="74"/>
      <c r="AQ301" s="74"/>
      <c r="AR301" s="74"/>
      <c r="AS301" s="74"/>
      <c r="AT301" s="74"/>
      <c r="AU301" s="74"/>
      <c r="AV301" s="74"/>
      <c r="AW301" s="74"/>
      <c r="AX301" s="74"/>
      <c r="AY301" s="74"/>
      <c r="AZ301" s="74"/>
      <c r="BA301" s="74"/>
      <c r="BB301" s="74"/>
      <c r="BC301" s="74"/>
      <c r="BD301" s="74"/>
      <c r="BE301" s="74"/>
      <c r="BF301" s="74"/>
      <c r="BG301" s="74"/>
      <c r="BH301" s="74"/>
      <c r="BI301" s="74"/>
      <c r="BJ301" s="74"/>
      <c r="BK301" s="74"/>
      <c r="BL301" s="74"/>
      <c r="BM301" s="74"/>
      <c r="BN301" s="74"/>
      <c r="BO301" s="74"/>
      <c r="BP301" s="74"/>
      <c r="BQ301" s="74"/>
      <c r="BR301" s="74"/>
      <c r="BS301" s="74"/>
      <c r="BT301" s="74"/>
      <c r="BU301" s="74"/>
      <c r="BV301" s="74"/>
      <c r="BW301" s="74"/>
      <c r="BX301" s="74"/>
      <c r="BY301" s="74"/>
      <c r="BZ301" s="74"/>
      <c r="CA301" s="74"/>
      <c r="CB301" s="74"/>
      <c r="CC301" s="74"/>
      <c r="CD301" s="74"/>
      <c r="CE301" s="74"/>
      <c r="CF301" s="74"/>
      <c r="CG301" s="74"/>
      <c r="CH301" s="74"/>
      <c r="CI301" s="74"/>
      <c r="CJ301" s="74"/>
      <c r="CK301" s="74"/>
      <c r="CL301" s="74"/>
      <c r="CM301" s="74"/>
      <c r="CN301" s="74"/>
      <c r="CO301" s="74"/>
      <c r="CP301" s="74"/>
      <c r="CQ301" s="74"/>
      <c r="CR301" s="74"/>
      <c r="CS301" s="74"/>
      <c r="CT301" s="74"/>
      <c r="CU301" s="74"/>
      <c r="CV301" s="74"/>
      <c r="CW301" s="74"/>
      <c r="CX301" s="74"/>
      <c r="CY301" s="74"/>
      <c r="CZ301" s="74"/>
      <c r="DA301" s="74"/>
      <c r="DB301" s="74"/>
      <c r="DC301" s="74"/>
      <c r="DD301" s="74"/>
      <c r="DE301" s="74"/>
      <c r="DF301" s="74"/>
      <c r="DG301" s="74"/>
      <c r="DH301" s="74"/>
      <c r="DI301" s="74"/>
      <c r="DJ301" s="74"/>
      <c r="DK301" s="74"/>
      <c r="DL301" s="74"/>
      <c r="DM301" s="74"/>
      <c r="DN301" s="74"/>
      <c r="DO301" s="74"/>
      <c r="DP301" s="74"/>
      <c r="DQ301" s="74"/>
      <c r="DR301" s="74"/>
      <c r="DS301" s="74"/>
      <c r="DT301" s="74"/>
      <c r="DU301" s="74"/>
      <c r="DV301" s="74"/>
      <c r="DW301" s="74"/>
      <c r="DX301" s="74"/>
      <c r="DY301" s="74"/>
      <c r="DZ301" s="74"/>
      <c r="EA301" s="74"/>
      <c r="EB301" s="74"/>
      <c r="EC301" s="74"/>
      <c r="ED301" s="74"/>
      <c r="EE301" s="74"/>
      <c r="EF301" s="74"/>
      <c r="EG301" s="74"/>
      <c r="EH301" s="74"/>
      <c r="EI301" s="74"/>
      <c r="EJ301" s="74"/>
      <c r="EK301" s="74"/>
      <c r="EL301" s="74"/>
      <c r="EM301" s="74"/>
      <c r="EN301" s="74"/>
      <c r="EO301" s="74"/>
      <c r="EP301" s="74"/>
      <c r="EQ301" s="74"/>
      <c r="ER301" s="74"/>
      <c r="ES301" s="74"/>
      <c r="ET301" s="74"/>
      <c r="EU301" s="74"/>
      <c r="EV301" s="74"/>
      <c r="EW301" s="74"/>
      <c r="EX301" s="74"/>
      <c r="EY301" s="74"/>
      <c r="EZ301" s="74"/>
      <c r="FA301" s="74"/>
      <c r="FB301" s="74"/>
      <c r="FC301" s="74"/>
      <c r="FD301" s="74"/>
      <c r="FE301" s="74"/>
      <c r="FF301" s="74"/>
      <c r="FG301" s="74"/>
      <c r="FH301" s="74"/>
      <c r="FI301" s="74"/>
      <c r="FJ301" s="74"/>
      <c r="FK301" s="74"/>
      <c r="FL301" s="74"/>
      <c r="FM301" s="74"/>
      <c r="FN301" s="74"/>
      <c r="FO301" s="74"/>
      <c r="FP301" s="74"/>
      <c r="FQ301" s="74"/>
      <c r="FR301" s="74"/>
      <c r="FS301" s="74"/>
      <c r="FT301" s="74"/>
      <c r="FU301" s="74"/>
      <c r="FV301" s="74"/>
      <c r="FW301" s="74"/>
      <c r="FX301" s="74"/>
      <c r="FY301" s="74"/>
      <c r="FZ301" s="74"/>
      <c r="GA301" s="74"/>
      <c r="GB301" s="74"/>
      <c r="GC301" s="74"/>
      <c r="GD301" s="74"/>
      <c r="GE301" s="74"/>
      <c r="GF301" s="74"/>
      <c r="GG301" s="74"/>
      <c r="GH301" s="74"/>
      <c r="GI301" s="74"/>
      <c r="GJ301" s="74"/>
      <c r="GK301" s="74"/>
      <c r="GL301" s="74"/>
      <c r="GM301" s="74"/>
      <c r="GN301" s="74"/>
      <c r="GO301" s="74"/>
      <c r="GP301" s="74"/>
      <c r="GQ301" s="74"/>
      <c r="GR301" s="74"/>
      <c r="GS301" s="74"/>
      <c r="GT301" s="74"/>
      <c r="GU301" s="74"/>
      <c r="GV301" s="74"/>
      <c r="GW301" s="74"/>
      <c r="GX301" s="74"/>
      <c r="GY301" s="74"/>
      <c r="GZ301" s="74"/>
      <c r="HA301" s="74"/>
      <c r="HB301" s="74"/>
      <c r="HC301" s="74"/>
    </row>
    <row r="302" spans="1:211" customFormat="1" ht="19.95" customHeight="1" x14ac:dyDescent="0.3">
      <c r="A302" s="229"/>
      <c r="B302" s="927"/>
      <c r="C302" s="928"/>
      <c r="D302" s="928"/>
      <c r="E302" s="926"/>
      <c r="F302" s="926"/>
      <c r="G302" s="926"/>
      <c r="H302" s="926"/>
      <c r="I302" s="926"/>
      <c r="J302" s="926"/>
      <c r="K302" s="926"/>
      <c r="L302" s="926"/>
      <c r="M302" s="926"/>
      <c r="N302" s="926"/>
      <c r="O302" s="232"/>
      <c r="P302" s="232"/>
      <c r="Q302" s="232"/>
      <c r="R302" s="514"/>
      <c r="S302" s="229"/>
      <c r="T302" s="74"/>
      <c r="U302" s="74"/>
      <c r="V302" s="74"/>
      <c r="W302" s="74"/>
      <c r="X302" s="74"/>
      <c r="Y302" s="74"/>
      <c r="Z302" s="74"/>
      <c r="AA302" s="74"/>
      <c r="AB302" s="74"/>
      <c r="AC302" s="74"/>
      <c r="AD302" s="74"/>
      <c r="AE302" s="74"/>
      <c r="AF302" s="74"/>
      <c r="AG302" s="74"/>
      <c r="AH302" s="74"/>
      <c r="AI302" s="74"/>
      <c r="AJ302" s="74"/>
      <c r="AK302" s="74"/>
      <c r="AL302" s="74"/>
      <c r="AM302" s="74"/>
      <c r="AN302" s="74"/>
      <c r="AO302" s="74"/>
      <c r="AP302" s="74"/>
      <c r="AQ302" s="74"/>
      <c r="AR302" s="74"/>
      <c r="AS302" s="74"/>
      <c r="AT302" s="74"/>
      <c r="AU302" s="74"/>
      <c r="AV302" s="74"/>
      <c r="AW302" s="74"/>
      <c r="AX302" s="74"/>
      <c r="AY302" s="74"/>
      <c r="AZ302" s="74"/>
      <c r="BA302" s="74"/>
      <c r="BB302" s="74"/>
      <c r="BC302" s="74"/>
      <c r="BD302" s="74"/>
      <c r="BE302" s="74"/>
      <c r="BF302" s="74"/>
      <c r="BG302" s="74"/>
      <c r="BH302" s="74"/>
      <c r="BI302" s="74"/>
      <c r="BJ302" s="74"/>
      <c r="BK302" s="74"/>
      <c r="BL302" s="74"/>
      <c r="BM302" s="74"/>
      <c r="BN302" s="74"/>
      <c r="BO302" s="74"/>
      <c r="BP302" s="74"/>
      <c r="BQ302" s="74"/>
      <c r="BR302" s="74"/>
      <c r="BS302" s="74"/>
      <c r="BT302" s="74"/>
      <c r="BU302" s="74"/>
      <c r="BV302" s="74"/>
      <c r="BW302" s="74"/>
      <c r="BX302" s="74"/>
      <c r="BY302" s="74"/>
      <c r="BZ302" s="74"/>
      <c r="CA302" s="74"/>
      <c r="CB302" s="74"/>
      <c r="CC302" s="74"/>
      <c r="CD302" s="74"/>
      <c r="CE302" s="74"/>
      <c r="CF302" s="74"/>
      <c r="CG302" s="74"/>
      <c r="CH302" s="74"/>
      <c r="CI302" s="74"/>
      <c r="CJ302" s="74"/>
      <c r="CK302" s="74"/>
      <c r="CL302" s="74"/>
      <c r="CM302" s="74"/>
      <c r="CN302" s="74"/>
      <c r="CO302" s="74"/>
      <c r="CP302" s="74"/>
      <c r="CQ302" s="74"/>
      <c r="CR302" s="74"/>
      <c r="CS302" s="74"/>
      <c r="CT302" s="74"/>
      <c r="CU302" s="74"/>
      <c r="CV302" s="74"/>
      <c r="CW302" s="74"/>
      <c r="CX302" s="74"/>
      <c r="CY302" s="74"/>
      <c r="CZ302" s="74"/>
      <c r="DA302" s="74"/>
      <c r="DB302" s="74"/>
      <c r="DC302" s="74"/>
      <c r="DD302" s="74"/>
      <c r="DE302" s="74"/>
      <c r="DF302" s="74"/>
      <c r="DG302" s="74"/>
      <c r="DH302" s="74"/>
      <c r="DI302" s="74"/>
      <c r="DJ302" s="74"/>
      <c r="DK302" s="74"/>
      <c r="DL302" s="74"/>
      <c r="DM302" s="74"/>
      <c r="DN302" s="74"/>
      <c r="DO302" s="74"/>
      <c r="DP302" s="74"/>
      <c r="DQ302" s="74"/>
      <c r="DR302" s="74"/>
      <c r="DS302" s="74"/>
      <c r="DT302" s="74"/>
      <c r="DU302" s="74"/>
      <c r="DV302" s="74"/>
      <c r="DW302" s="74"/>
      <c r="DX302" s="74"/>
      <c r="DY302" s="74"/>
      <c r="DZ302" s="74"/>
      <c r="EA302" s="74"/>
      <c r="EB302" s="74"/>
      <c r="EC302" s="74"/>
      <c r="ED302" s="74"/>
      <c r="EE302" s="74"/>
      <c r="EF302" s="74"/>
      <c r="EG302" s="74"/>
      <c r="EH302" s="74"/>
      <c r="EI302" s="74"/>
      <c r="EJ302" s="74"/>
      <c r="EK302" s="74"/>
      <c r="EL302" s="74"/>
      <c r="EM302" s="74"/>
      <c r="EN302" s="74"/>
      <c r="EO302" s="74"/>
      <c r="EP302" s="74"/>
      <c r="EQ302" s="74"/>
      <c r="ER302" s="74"/>
      <c r="ES302" s="74"/>
      <c r="ET302" s="74"/>
      <c r="EU302" s="74"/>
      <c r="EV302" s="74"/>
      <c r="EW302" s="74"/>
      <c r="EX302" s="74"/>
      <c r="EY302" s="74"/>
      <c r="EZ302" s="74"/>
      <c r="FA302" s="74"/>
      <c r="FB302" s="74"/>
      <c r="FC302" s="74"/>
      <c r="FD302" s="74"/>
      <c r="FE302" s="74"/>
      <c r="FF302" s="74"/>
      <c r="FG302" s="74"/>
      <c r="FH302" s="74"/>
      <c r="FI302" s="74"/>
      <c r="FJ302" s="74"/>
      <c r="FK302" s="74"/>
      <c r="FL302" s="74"/>
      <c r="FM302" s="74"/>
      <c r="FN302" s="74"/>
      <c r="FO302" s="74"/>
      <c r="FP302" s="74"/>
      <c r="FQ302" s="74"/>
      <c r="FR302" s="74"/>
      <c r="FS302" s="74"/>
      <c r="FT302" s="74"/>
      <c r="FU302" s="74"/>
      <c r="FV302" s="74"/>
      <c r="FW302" s="74"/>
      <c r="FX302" s="74"/>
      <c r="FY302" s="74"/>
      <c r="FZ302" s="74"/>
      <c r="GA302" s="74"/>
      <c r="GB302" s="74"/>
      <c r="GC302" s="74"/>
      <c r="GD302" s="74"/>
      <c r="GE302" s="74"/>
      <c r="GF302" s="74"/>
      <c r="GG302" s="74"/>
      <c r="GH302" s="74"/>
      <c r="GI302" s="74"/>
      <c r="GJ302" s="74"/>
      <c r="GK302" s="74"/>
      <c r="GL302" s="74"/>
      <c r="GM302" s="74"/>
      <c r="GN302" s="74"/>
      <c r="GO302" s="74"/>
      <c r="GP302" s="74"/>
      <c r="GQ302" s="74"/>
      <c r="GR302" s="74"/>
      <c r="GS302" s="74"/>
      <c r="GT302" s="74"/>
      <c r="GU302" s="74"/>
      <c r="GV302" s="74"/>
      <c r="GW302" s="74"/>
      <c r="GX302" s="74"/>
      <c r="GY302" s="74"/>
      <c r="GZ302" s="74"/>
      <c r="HA302" s="74"/>
      <c r="HB302" s="74"/>
      <c r="HC302" s="74"/>
    </row>
    <row r="303" spans="1:211" customFormat="1" ht="19.95" customHeight="1" x14ac:dyDescent="0.3">
      <c r="A303" s="229"/>
      <c r="B303" s="927"/>
      <c r="C303" s="928"/>
      <c r="D303" s="928"/>
      <c r="E303" s="926"/>
      <c r="F303" s="926"/>
      <c r="G303" s="926"/>
      <c r="H303" s="926"/>
      <c r="I303" s="926"/>
      <c r="J303" s="926"/>
      <c r="K303" s="926"/>
      <c r="L303" s="926"/>
      <c r="M303" s="926"/>
      <c r="N303" s="926"/>
      <c r="O303" s="232"/>
      <c r="P303" s="232"/>
      <c r="Q303" s="232"/>
      <c r="R303" s="514"/>
      <c r="S303" s="229"/>
      <c r="T303" s="74"/>
      <c r="U303" s="74"/>
      <c r="V303" s="74"/>
      <c r="W303" s="74"/>
      <c r="X303" s="74"/>
      <c r="Y303" s="74"/>
      <c r="Z303" s="74"/>
      <c r="AA303" s="74"/>
      <c r="AB303" s="74"/>
      <c r="AC303" s="74"/>
      <c r="AD303" s="74"/>
      <c r="AE303" s="74"/>
      <c r="AF303" s="74"/>
      <c r="AG303" s="74"/>
      <c r="AH303" s="74"/>
      <c r="AI303" s="74"/>
      <c r="AJ303" s="74"/>
      <c r="AK303" s="74"/>
      <c r="AL303" s="74"/>
      <c r="AM303" s="74"/>
      <c r="AN303" s="74"/>
      <c r="AO303" s="74"/>
      <c r="AP303" s="74"/>
      <c r="AQ303" s="74"/>
      <c r="AR303" s="74"/>
      <c r="AS303" s="74"/>
      <c r="AT303" s="74"/>
      <c r="AU303" s="74"/>
      <c r="AV303" s="74"/>
      <c r="AW303" s="74"/>
      <c r="AX303" s="74"/>
      <c r="AY303" s="74"/>
      <c r="AZ303" s="74"/>
      <c r="BA303" s="74"/>
      <c r="BB303" s="74"/>
      <c r="BC303" s="74"/>
      <c r="BD303" s="74"/>
      <c r="BE303" s="74"/>
      <c r="BF303" s="74"/>
      <c r="BG303" s="74"/>
      <c r="BH303" s="74"/>
      <c r="BI303" s="74"/>
      <c r="BJ303" s="74"/>
      <c r="BK303" s="74"/>
      <c r="BL303" s="74"/>
      <c r="BM303" s="74"/>
      <c r="BN303" s="74"/>
      <c r="BO303" s="74"/>
      <c r="BP303" s="74"/>
      <c r="BQ303" s="74"/>
      <c r="BR303" s="74"/>
      <c r="BS303" s="74"/>
      <c r="BT303" s="74"/>
      <c r="BU303" s="74"/>
      <c r="BV303" s="74"/>
      <c r="BW303" s="74"/>
      <c r="BX303" s="74"/>
      <c r="BY303" s="74"/>
      <c r="BZ303" s="74"/>
      <c r="CA303" s="74"/>
      <c r="CB303" s="74"/>
      <c r="CC303" s="74"/>
      <c r="CD303" s="74"/>
      <c r="CE303" s="74"/>
      <c r="CF303" s="74"/>
      <c r="CG303" s="74"/>
      <c r="CH303" s="74"/>
      <c r="CI303" s="74"/>
      <c r="CJ303" s="74"/>
      <c r="CK303" s="74"/>
      <c r="CL303" s="74"/>
      <c r="CM303" s="74"/>
      <c r="CN303" s="74"/>
      <c r="CO303" s="74"/>
      <c r="CP303" s="74"/>
      <c r="CQ303" s="74"/>
      <c r="CR303" s="74"/>
      <c r="CS303" s="74"/>
      <c r="CT303" s="74"/>
      <c r="CU303" s="74"/>
      <c r="CV303" s="74"/>
      <c r="CW303" s="74"/>
      <c r="CX303" s="74"/>
      <c r="CY303" s="74"/>
      <c r="CZ303" s="74"/>
      <c r="DA303" s="74"/>
      <c r="DB303" s="74"/>
      <c r="DC303" s="74"/>
      <c r="DD303" s="74"/>
      <c r="DE303" s="74"/>
      <c r="DF303" s="74"/>
      <c r="DG303" s="74"/>
      <c r="DH303" s="74"/>
      <c r="DI303" s="74"/>
      <c r="DJ303" s="74"/>
      <c r="DK303" s="74"/>
      <c r="DL303" s="74"/>
      <c r="DM303" s="74"/>
      <c r="DN303" s="74"/>
      <c r="DO303" s="74"/>
      <c r="DP303" s="74"/>
      <c r="DQ303" s="74"/>
      <c r="DR303" s="74"/>
      <c r="DS303" s="74"/>
      <c r="DT303" s="74"/>
      <c r="DU303" s="74"/>
      <c r="DV303" s="74"/>
      <c r="DW303" s="74"/>
      <c r="DX303" s="74"/>
      <c r="DY303" s="74"/>
      <c r="DZ303" s="74"/>
      <c r="EA303" s="74"/>
      <c r="EB303" s="74"/>
      <c r="EC303" s="74"/>
      <c r="ED303" s="74"/>
      <c r="EE303" s="74"/>
      <c r="EF303" s="74"/>
      <c r="EG303" s="74"/>
      <c r="EH303" s="74"/>
      <c r="EI303" s="74"/>
      <c r="EJ303" s="74"/>
      <c r="EK303" s="74"/>
      <c r="EL303" s="74"/>
      <c r="EM303" s="74"/>
      <c r="EN303" s="74"/>
      <c r="EO303" s="74"/>
      <c r="EP303" s="74"/>
      <c r="EQ303" s="74"/>
      <c r="ER303" s="74"/>
      <c r="ES303" s="74"/>
      <c r="ET303" s="74"/>
      <c r="EU303" s="74"/>
      <c r="EV303" s="74"/>
      <c r="EW303" s="74"/>
      <c r="EX303" s="74"/>
      <c r="EY303" s="74"/>
      <c r="EZ303" s="74"/>
      <c r="FA303" s="74"/>
      <c r="FB303" s="74"/>
      <c r="FC303" s="74"/>
      <c r="FD303" s="74"/>
      <c r="FE303" s="74"/>
      <c r="FF303" s="74"/>
      <c r="FG303" s="74"/>
      <c r="FH303" s="74"/>
      <c r="FI303" s="74"/>
      <c r="FJ303" s="74"/>
      <c r="FK303" s="74"/>
      <c r="FL303" s="74"/>
      <c r="FM303" s="74"/>
      <c r="FN303" s="74"/>
      <c r="FO303" s="74"/>
      <c r="FP303" s="74"/>
      <c r="FQ303" s="74"/>
      <c r="FR303" s="74"/>
      <c r="FS303" s="74"/>
      <c r="FT303" s="74"/>
      <c r="FU303" s="74"/>
      <c r="FV303" s="74"/>
      <c r="FW303" s="74"/>
      <c r="FX303" s="74"/>
      <c r="FY303" s="74"/>
      <c r="FZ303" s="74"/>
      <c r="GA303" s="74"/>
      <c r="GB303" s="74"/>
      <c r="GC303" s="74"/>
      <c r="GD303" s="74"/>
      <c r="GE303" s="74"/>
      <c r="GF303" s="74"/>
      <c r="GG303" s="74"/>
      <c r="GH303" s="74"/>
      <c r="GI303" s="74"/>
      <c r="GJ303" s="74"/>
      <c r="GK303" s="74"/>
      <c r="GL303" s="74"/>
      <c r="GM303" s="74"/>
      <c r="GN303" s="74"/>
      <c r="GO303" s="74"/>
      <c r="GP303" s="74"/>
      <c r="GQ303" s="74"/>
      <c r="GR303" s="74"/>
      <c r="GS303" s="74"/>
      <c r="GT303" s="74"/>
      <c r="GU303" s="74"/>
      <c r="GV303" s="74"/>
      <c r="GW303" s="74"/>
      <c r="GX303" s="74"/>
      <c r="GY303" s="74"/>
      <c r="GZ303" s="74"/>
      <c r="HA303" s="74"/>
      <c r="HB303" s="74"/>
      <c r="HC303" s="74"/>
    </row>
    <row r="304" spans="1:211" customFormat="1" ht="19.95" customHeight="1" x14ac:dyDescent="0.3">
      <c r="A304" s="229"/>
      <c r="B304" s="853" t="s">
        <v>1974</v>
      </c>
      <c r="C304" s="854"/>
      <c r="D304" s="854"/>
      <c r="E304" s="854"/>
      <c r="F304" s="932" t="s">
        <v>1975</v>
      </c>
      <c r="G304" s="932"/>
      <c r="H304" s="932"/>
      <c r="I304" s="932"/>
      <c r="J304" s="383"/>
      <c r="K304" s="383"/>
      <c r="L304" s="383"/>
      <c r="M304" s="383"/>
      <c r="N304" s="383"/>
      <c r="O304" s="232"/>
      <c r="P304" s="232"/>
      <c r="Q304" s="232"/>
      <c r="R304" s="514"/>
      <c r="S304" s="229"/>
      <c r="T304" s="74"/>
      <c r="U304" s="74"/>
      <c r="V304" s="74"/>
      <c r="W304" s="74"/>
      <c r="X304" s="74"/>
      <c r="Y304" s="74"/>
      <c r="Z304" s="74"/>
      <c r="AA304" s="74"/>
      <c r="AB304" s="74"/>
      <c r="AC304" s="74"/>
      <c r="AD304" s="74"/>
      <c r="AE304" s="74"/>
      <c r="AF304" s="74"/>
      <c r="AG304" s="74"/>
      <c r="AH304" s="74"/>
      <c r="AI304" s="74"/>
      <c r="AJ304" s="74"/>
      <c r="AK304" s="74"/>
      <c r="AL304" s="74"/>
      <c r="AM304" s="74"/>
      <c r="AN304" s="74"/>
      <c r="AO304" s="74"/>
      <c r="AP304" s="74"/>
      <c r="AQ304" s="74"/>
      <c r="AR304" s="74"/>
      <c r="AS304" s="74"/>
      <c r="AT304" s="74"/>
      <c r="AU304" s="74"/>
      <c r="AV304" s="74"/>
      <c r="AW304" s="74"/>
      <c r="AX304" s="74"/>
      <c r="AY304" s="74"/>
      <c r="AZ304" s="74"/>
      <c r="BA304" s="74"/>
      <c r="BB304" s="74"/>
      <c r="BC304" s="74"/>
      <c r="BD304" s="74"/>
      <c r="BE304" s="74"/>
      <c r="BF304" s="74"/>
      <c r="BG304" s="74"/>
      <c r="BH304" s="74"/>
      <c r="BI304" s="74"/>
      <c r="BJ304" s="74"/>
      <c r="BK304" s="74"/>
      <c r="BL304" s="74"/>
      <c r="BM304" s="74"/>
      <c r="BN304" s="74"/>
      <c r="BO304" s="74"/>
      <c r="BP304" s="74"/>
      <c r="BQ304" s="74"/>
      <c r="BR304" s="74"/>
      <c r="BS304" s="74"/>
      <c r="BT304" s="74"/>
      <c r="BU304" s="74"/>
      <c r="BV304" s="74"/>
      <c r="BW304" s="74"/>
      <c r="BX304" s="74"/>
      <c r="BY304" s="74"/>
      <c r="BZ304" s="74"/>
      <c r="CA304" s="74"/>
      <c r="CB304" s="74"/>
      <c r="CC304" s="74"/>
      <c r="CD304" s="74"/>
      <c r="CE304" s="74"/>
      <c r="CF304" s="74"/>
      <c r="CG304" s="74"/>
      <c r="CH304" s="74"/>
      <c r="CI304" s="74"/>
      <c r="CJ304" s="74"/>
      <c r="CK304" s="74"/>
      <c r="CL304" s="74"/>
      <c r="CM304" s="74"/>
      <c r="CN304" s="74"/>
      <c r="CO304" s="74"/>
      <c r="CP304" s="74"/>
      <c r="CQ304" s="74"/>
      <c r="CR304" s="74"/>
      <c r="CS304" s="74"/>
      <c r="CT304" s="74"/>
      <c r="CU304" s="74"/>
      <c r="CV304" s="74"/>
      <c r="CW304" s="74"/>
      <c r="CX304" s="74"/>
      <c r="CY304" s="74"/>
      <c r="CZ304" s="74"/>
      <c r="DA304" s="74"/>
      <c r="DB304" s="74"/>
      <c r="DC304" s="74"/>
      <c r="DD304" s="74"/>
      <c r="DE304" s="74"/>
      <c r="DF304" s="74"/>
      <c r="DG304" s="74"/>
      <c r="DH304" s="74"/>
      <c r="DI304" s="74"/>
      <c r="DJ304" s="74"/>
      <c r="DK304" s="74"/>
      <c r="DL304" s="74"/>
      <c r="DM304" s="74"/>
      <c r="DN304" s="74"/>
      <c r="DO304" s="74"/>
      <c r="DP304" s="74"/>
      <c r="DQ304" s="74"/>
      <c r="DR304" s="74"/>
      <c r="DS304" s="74"/>
      <c r="DT304" s="74"/>
      <c r="DU304" s="74"/>
      <c r="DV304" s="74"/>
      <c r="DW304" s="74"/>
      <c r="DX304" s="74"/>
      <c r="DY304" s="74"/>
      <c r="DZ304" s="74"/>
      <c r="EA304" s="74"/>
      <c r="EB304" s="74"/>
      <c r="EC304" s="74"/>
      <c r="ED304" s="74"/>
      <c r="EE304" s="74"/>
      <c r="EF304" s="74"/>
      <c r="EG304" s="74"/>
      <c r="EH304" s="74"/>
      <c r="EI304" s="74"/>
      <c r="EJ304" s="74"/>
      <c r="EK304" s="74"/>
      <c r="EL304" s="74"/>
      <c r="EM304" s="74"/>
      <c r="EN304" s="74"/>
      <c r="EO304" s="74"/>
      <c r="EP304" s="74"/>
      <c r="EQ304" s="74"/>
      <c r="ER304" s="74"/>
      <c r="ES304" s="74"/>
      <c r="ET304" s="74"/>
      <c r="EU304" s="74"/>
      <c r="EV304" s="74"/>
      <c r="EW304" s="74"/>
      <c r="EX304" s="74"/>
      <c r="EY304" s="74"/>
      <c r="EZ304" s="74"/>
      <c r="FA304" s="74"/>
      <c r="FB304" s="74"/>
      <c r="FC304" s="74"/>
      <c r="FD304" s="74"/>
      <c r="FE304" s="74"/>
      <c r="FF304" s="74"/>
      <c r="FG304" s="74"/>
      <c r="FH304" s="74"/>
      <c r="FI304" s="74"/>
      <c r="FJ304" s="74"/>
      <c r="FK304" s="74"/>
      <c r="FL304" s="74"/>
      <c r="FM304" s="74"/>
      <c r="FN304" s="74"/>
      <c r="FO304" s="74"/>
      <c r="FP304" s="74"/>
      <c r="FQ304" s="74"/>
      <c r="FR304" s="74"/>
      <c r="FS304" s="74"/>
      <c r="FT304" s="74"/>
      <c r="FU304" s="74"/>
      <c r="FV304" s="74"/>
      <c r="FW304" s="74"/>
      <c r="FX304" s="74"/>
      <c r="FY304" s="74"/>
      <c r="FZ304" s="74"/>
      <c r="GA304" s="74"/>
      <c r="GB304" s="74"/>
      <c r="GC304" s="74"/>
      <c r="GD304" s="74"/>
      <c r="GE304" s="74"/>
      <c r="GF304" s="74"/>
      <c r="GG304" s="74"/>
      <c r="GH304" s="74"/>
      <c r="GI304" s="74"/>
      <c r="GJ304" s="74"/>
      <c r="GK304" s="74"/>
      <c r="GL304" s="74"/>
      <c r="GM304" s="74"/>
      <c r="GN304" s="74"/>
      <c r="GO304" s="74"/>
      <c r="GP304" s="74"/>
      <c r="GQ304" s="74"/>
      <c r="GR304" s="74"/>
      <c r="GS304" s="74"/>
      <c r="GT304" s="74"/>
      <c r="GU304" s="74"/>
      <c r="GV304" s="74"/>
      <c r="GW304" s="74"/>
      <c r="GX304" s="74"/>
      <c r="GY304" s="74"/>
      <c r="GZ304" s="74"/>
      <c r="HA304" s="74"/>
      <c r="HB304" s="74"/>
      <c r="HC304" s="74"/>
    </row>
    <row r="305" spans="1:211" customFormat="1" ht="10.199999999999999" customHeight="1" x14ac:dyDescent="0.3">
      <c r="A305" s="229"/>
      <c r="B305" s="924"/>
      <c r="C305" s="925"/>
      <c r="D305" s="925"/>
      <c r="E305" s="925"/>
      <c r="F305" s="925"/>
      <c r="G305" s="925"/>
      <c r="H305" s="925"/>
      <c r="I305" s="925"/>
      <c r="J305" s="216"/>
      <c r="K305" s="216"/>
      <c r="L305" s="77"/>
      <c r="M305" s="77"/>
      <c r="N305" s="77"/>
      <c r="O305" s="77"/>
      <c r="P305" s="77"/>
      <c r="Q305" s="77"/>
      <c r="R305" s="217"/>
      <c r="S305" s="229"/>
      <c r="T305" s="74"/>
      <c r="U305" s="74"/>
      <c r="V305" s="74"/>
      <c r="W305" s="74"/>
      <c r="X305" s="74"/>
      <c r="Y305" s="74"/>
      <c r="Z305" s="74"/>
      <c r="AA305" s="74"/>
      <c r="AB305" s="74"/>
      <c r="AC305" s="74"/>
      <c r="AD305" s="74"/>
      <c r="AE305" s="74"/>
      <c r="AF305" s="74"/>
      <c r="AG305" s="74"/>
      <c r="AH305" s="74"/>
      <c r="AI305" s="74"/>
      <c r="AJ305" s="74"/>
      <c r="AK305" s="74"/>
      <c r="AL305" s="74"/>
      <c r="AM305" s="74"/>
      <c r="AN305" s="74"/>
      <c r="AO305" s="74"/>
      <c r="AP305" s="74"/>
      <c r="AQ305" s="74"/>
      <c r="AR305" s="74"/>
      <c r="AS305" s="74"/>
      <c r="AT305" s="74"/>
      <c r="AU305" s="74"/>
      <c r="AV305" s="74"/>
      <c r="AW305" s="74"/>
      <c r="AX305" s="74"/>
      <c r="AY305" s="74"/>
      <c r="AZ305" s="74"/>
      <c r="BA305" s="74"/>
      <c r="BB305" s="74"/>
      <c r="BC305" s="74"/>
      <c r="BD305" s="74"/>
      <c r="BE305" s="74"/>
      <c r="BF305" s="74"/>
      <c r="BG305" s="74"/>
      <c r="BH305" s="74"/>
      <c r="BI305" s="74"/>
      <c r="BJ305" s="74"/>
      <c r="BK305" s="74"/>
      <c r="BL305" s="74"/>
      <c r="BM305" s="74"/>
      <c r="BN305" s="74"/>
      <c r="BO305" s="74"/>
      <c r="BP305" s="74"/>
      <c r="BQ305" s="74"/>
      <c r="BR305" s="74"/>
      <c r="BS305" s="74"/>
      <c r="BT305" s="74"/>
      <c r="BU305" s="74"/>
      <c r="BV305" s="74"/>
      <c r="BW305" s="74"/>
      <c r="BX305" s="74"/>
      <c r="BY305" s="74"/>
      <c r="BZ305" s="74"/>
      <c r="CA305" s="74"/>
      <c r="CB305" s="74"/>
      <c r="CC305" s="74"/>
      <c r="CD305" s="74"/>
      <c r="CE305" s="74"/>
      <c r="CF305" s="74"/>
      <c r="CG305" s="74"/>
      <c r="CH305" s="74"/>
      <c r="CI305" s="74"/>
      <c r="CJ305" s="74"/>
      <c r="CK305" s="74"/>
      <c r="CL305" s="74"/>
      <c r="CM305" s="74"/>
      <c r="CN305" s="74"/>
      <c r="CO305" s="74"/>
      <c r="CP305" s="74"/>
      <c r="CQ305" s="74"/>
      <c r="CR305" s="74"/>
      <c r="CS305" s="74"/>
      <c r="CT305" s="74"/>
      <c r="CU305" s="74"/>
      <c r="CV305" s="74"/>
      <c r="CW305" s="74"/>
      <c r="CX305" s="74"/>
      <c r="CY305" s="74"/>
      <c r="CZ305" s="74"/>
      <c r="DA305" s="74"/>
      <c r="DB305" s="74"/>
      <c r="DC305" s="74"/>
      <c r="DD305" s="74"/>
      <c r="DE305" s="74"/>
      <c r="DF305" s="74"/>
      <c r="DG305" s="74"/>
      <c r="DH305" s="74"/>
      <c r="DI305" s="74"/>
      <c r="DJ305" s="74"/>
      <c r="DK305" s="74"/>
      <c r="DL305" s="74"/>
      <c r="DM305" s="74"/>
      <c r="DN305" s="74"/>
      <c r="DO305" s="74"/>
      <c r="DP305" s="74"/>
      <c r="DQ305" s="74"/>
      <c r="DR305" s="74"/>
      <c r="DS305" s="74"/>
      <c r="DT305" s="74"/>
      <c r="DU305" s="74"/>
      <c r="DV305" s="74"/>
      <c r="DW305" s="74"/>
      <c r="DX305" s="74"/>
      <c r="DY305" s="74"/>
      <c r="DZ305" s="74"/>
      <c r="EA305" s="74"/>
      <c r="EB305" s="74"/>
      <c r="EC305" s="74"/>
      <c r="ED305" s="74"/>
      <c r="EE305" s="74"/>
      <c r="EF305" s="74"/>
      <c r="EG305" s="74"/>
      <c r="EH305" s="74"/>
      <c r="EI305" s="74"/>
      <c r="EJ305" s="74"/>
      <c r="EK305" s="74"/>
      <c r="EL305" s="74"/>
      <c r="EM305" s="74"/>
      <c r="EN305" s="74"/>
      <c r="EO305" s="74"/>
      <c r="EP305" s="74"/>
      <c r="EQ305" s="74"/>
      <c r="ER305" s="74"/>
      <c r="ES305" s="74"/>
      <c r="ET305" s="74"/>
      <c r="EU305" s="74"/>
      <c r="EV305" s="74"/>
      <c r="EW305" s="74"/>
      <c r="EX305" s="74"/>
      <c r="EY305" s="74"/>
      <c r="EZ305" s="74"/>
      <c r="FA305" s="74"/>
      <c r="FB305" s="74"/>
      <c r="FC305" s="74"/>
      <c r="FD305" s="74"/>
      <c r="FE305" s="74"/>
      <c r="FF305" s="74"/>
      <c r="FG305" s="74"/>
      <c r="FH305" s="74"/>
      <c r="FI305" s="74"/>
      <c r="FJ305" s="74"/>
      <c r="FK305" s="74"/>
      <c r="FL305" s="74"/>
      <c r="FM305" s="74"/>
      <c r="FN305" s="74"/>
      <c r="FO305" s="74"/>
      <c r="FP305" s="74"/>
      <c r="FQ305" s="74"/>
      <c r="FR305" s="74"/>
      <c r="FS305" s="74"/>
      <c r="FT305" s="74"/>
      <c r="FU305" s="74"/>
      <c r="FV305" s="74"/>
      <c r="FW305" s="74"/>
      <c r="FX305" s="74"/>
      <c r="FY305" s="74"/>
      <c r="FZ305" s="74"/>
      <c r="GA305" s="74"/>
      <c r="GB305" s="74"/>
      <c r="GC305" s="74"/>
      <c r="GD305" s="74"/>
      <c r="GE305" s="74"/>
      <c r="GF305" s="74"/>
      <c r="GG305" s="74"/>
      <c r="GH305" s="74"/>
      <c r="GI305" s="74"/>
      <c r="GJ305" s="74"/>
      <c r="GK305" s="74"/>
      <c r="GL305" s="74"/>
      <c r="GM305" s="74"/>
      <c r="GN305" s="74"/>
      <c r="GO305" s="74"/>
      <c r="GP305" s="74"/>
      <c r="GQ305" s="74"/>
      <c r="GR305" s="74"/>
      <c r="GS305" s="74"/>
      <c r="GT305" s="74"/>
      <c r="GU305" s="74"/>
      <c r="GV305" s="74"/>
      <c r="GW305" s="74"/>
      <c r="GX305" s="74"/>
      <c r="GY305" s="74"/>
      <c r="GZ305" s="74"/>
      <c r="HA305" s="74"/>
      <c r="HB305" s="74"/>
      <c r="HC305" s="74"/>
    </row>
    <row r="306" spans="1:211" customFormat="1" ht="19.95" customHeight="1" x14ac:dyDescent="0.3">
      <c r="A306" s="36"/>
      <c r="B306" s="36"/>
      <c r="C306" s="234"/>
      <c r="D306" s="36"/>
      <c r="E306" s="132"/>
      <c r="F306" s="132"/>
      <c r="G306" s="132"/>
      <c r="H306" s="132"/>
      <c r="I306" s="36"/>
      <c r="J306" s="36"/>
      <c r="K306" s="36"/>
      <c r="L306" s="36"/>
      <c r="M306" s="36"/>
      <c r="N306" s="36"/>
      <c r="O306" s="36"/>
      <c r="P306" s="36"/>
      <c r="Q306" s="36"/>
      <c r="R306" s="36"/>
      <c r="S306" s="36"/>
      <c r="T306" s="74"/>
      <c r="U306" s="74"/>
      <c r="V306" s="74"/>
      <c r="W306" s="74"/>
      <c r="X306" s="74"/>
      <c r="Y306" s="74"/>
      <c r="Z306" s="74"/>
      <c r="AA306" s="74"/>
      <c r="AB306" s="74"/>
      <c r="AC306" s="74"/>
      <c r="AD306" s="74"/>
      <c r="AE306" s="74"/>
      <c r="AF306" s="74"/>
      <c r="AG306" s="74"/>
      <c r="AH306" s="74"/>
      <c r="AI306" s="74"/>
      <c r="AJ306" s="74"/>
      <c r="AK306" s="74"/>
      <c r="AL306" s="74"/>
      <c r="AM306" s="74"/>
      <c r="AN306" s="74"/>
      <c r="AO306" s="74"/>
      <c r="AP306" s="74"/>
      <c r="AQ306" s="74"/>
      <c r="AR306" s="74"/>
      <c r="AS306" s="74"/>
      <c r="AT306" s="74"/>
      <c r="AU306" s="74"/>
      <c r="AV306" s="74"/>
      <c r="AW306" s="74"/>
      <c r="AX306" s="74"/>
      <c r="AY306" s="74"/>
      <c r="AZ306" s="74"/>
      <c r="BA306" s="74"/>
      <c r="BB306" s="74"/>
      <c r="BC306" s="74"/>
      <c r="BD306" s="74"/>
      <c r="BE306" s="74"/>
      <c r="BF306" s="74"/>
      <c r="BG306" s="74"/>
      <c r="BH306" s="74"/>
      <c r="BI306" s="74"/>
      <c r="BJ306" s="74"/>
      <c r="BK306" s="74"/>
      <c r="BL306" s="74"/>
      <c r="BM306" s="74"/>
      <c r="BN306" s="74"/>
      <c r="BO306" s="74"/>
      <c r="BP306" s="74"/>
      <c r="BQ306" s="74"/>
      <c r="BR306" s="74"/>
      <c r="BS306" s="74"/>
      <c r="BT306" s="74"/>
      <c r="BU306" s="74"/>
      <c r="BV306" s="74"/>
      <c r="BW306" s="74"/>
      <c r="BX306" s="74"/>
      <c r="BY306" s="74"/>
      <c r="BZ306" s="74"/>
      <c r="CA306" s="74"/>
      <c r="CB306" s="74"/>
      <c r="CC306" s="74"/>
      <c r="CD306" s="74"/>
      <c r="CE306" s="74"/>
      <c r="CF306" s="74"/>
      <c r="CG306" s="74"/>
      <c r="CH306" s="74"/>
      <c r="CI306" s="74"/>
      <c r="CJ306" s="74"/>
      <c r="CK306" s="74"/>
      <c r="CL306" s="74"/>
      <c r="CM306" s="74"/>
      <c r="CN306" s="74"/>
      <c r="CO306" s="74"/>
      <c r="CP306" s="74"/>
      <c r="CQ306" s="74"/>
      <c r="CR306" s="74"/>
      <c r="CS306" s="74"/>
      <c r="CT306" s="74"/>
      <c r="CU306" s="74"/>
      <c r="CV306" s="74"/>
      <c r="CW306" s="74"/>
      <c r="CX306" s="74"/>
      <c r="CY306" s="74"/>
      <c r="CZ306" s="74"/>
      <c r="DA306" s="74"/>
      <c r="DB306" s="74"/>
      <c r="DC306" s="74"/>
      <c r="DD306" s="74"/>
      <c r="DE306" s="74"/>
      <c r="DF306" s="74"/>
      <c r="DG306" s="74"/>
      <c r="DH306" s="74"/>
      <c r="DI306" s="74"/>
      <c r="DJ306" s="74"/>
      <c r="DK306" s="74"/>
      <c r="DL306" s="74"/>
      <c r="DM306" s="74"/>
      <c r="DN306" s="74"/>
      <c r="DO306" s="74"/>
      <c r="DP306" s="74"/>
      <c r="DQ306" s="74"/>
      <c r="DR306" s="74"/>
      <c r="DS306" s="74"/>
      <c r="DT306" s="74"/>
      <c r="DU306" s="74"/>
      <c r="DV306" s="74"/>
      <c r="DW306" s="74"/>
      <c r="DX306" s="74"/>
      <c r="DY306" s="74"/>
      <c r="DZ306" s="74"/>
      <c r="EA306" s="74"/>
      <c r="EB306" s="74"/>
      <c r="EC306" s="74"/>
      <c r="ED306" s="74"/>
      <c r="EE306" s="74"/>
      <c r="EF306" s="74"/>
      <c r="EG306" s="74"/>
      <c r="EH306" s="74"/>
      <c r="EI306" s="74"/>
      <c r="EJ306" s="74"/>
      <c r="EK306" s="74"/>
      <c r="EL306" s="74"/>
      <c r="EM306" s="74"/>
      <c r="EN306" s="74"/>
      <c r="EO306" s="74"/>
      <c r="EP306" s="74"/>
      <c r="EQ306" s="74"/>
      <c r="ER306" s="74"/>
      <c r="ES306" s="74"/>
      <c r="ET306" s="74"/>
      <c r="EU306" s="74"/>
      <c r="EV306" s="74"/>
      <c r="EW306" s="74"/>
      <c r="EX306" s="74"/>
      <c r="EY306" s="74"/>
      <c r="EZ306" s="74"/>
      <c r="FA306" s="74"/>
      <c r="FB306" s="74"/>
      <c r="FC306" s="74"/>
      <c r="FD306" s="74"/>
      <c r="FE306" s="74"/>
      <c r="FF306" s="74"/>
      <c r="FG306" s="74"/>
      <c r="FH306" s="74"/>
      <c r="FI306" s="74"/>
      <c r="FJ306" s="74"/>
      <c r="FK306" s="74"/>
      <c r="FL306" s="74"/>
      <c r="FM306" s="74"/>
      <c r="FN306" s="74"/>
      <c r="FO306" s="74"/>
      <c r="FP306" s="74"/>
      <c r="FQ306" s="74"/>
      <c r="FR306" s="74"/>
      <c r="FS306" s="74"/>
      <c r="FT306" s="74"/>
      <c r="FU306" s="74"/>
      <c r="FV306" s="74"/>
      <c r="FW306" s="74"/>
      <c r="FX306" s="74"/>
      <c r="FY306" s="74"/>
      <c r="FZ306" s="74"/>
      <c r="GA306" s="74"/>
      <c r="GB306" s="74"/>
      <c r="GC306" s="74"/>
      <c r="GD306" s="74"/>
      <c r="GE306" s="74"/>
      <c r="GF306" s="74"/>
      <c r="GG306" s="74"/>
      <c r="GH306" s="74"/>
      <c r="GI306" s="74"/>
      <c r="GJ306" s="74"/>
      <c r="GK306" s="74"/>
      <c r="GL306" s="74"/>
      <c r="GM306" s="74"/>
      <c r="GN306" s="74"/>
      <c r="GO306" s="74"/>
      <c r="GP306" s="74"/>
      <c r="GQ306" s="74"/>
      <c r="GR306" s="74"/>
      <c r="GS306" s="74"/>
      <c r="GT306" s="74"/>
      <c r="GU306" s="74"/>
      <c r="GV306" s="74"/>
      <c r="GW306" s="74"/>
      <c r="GX306" s="74"/>
      <c r="GY306" s="74"/>
      <c r="GZ306" s="74"/>
      <c r="HA306" s="74"/>
      <c r="HB306" s="74"/>
      <c r="HC306" s="74"/>
    </row>
    <row r="307" spans="1:211" customFormat="1" ht="25.2" customHeight="1" x14ac:dyDescent="0.3">
      <c r="A307" s="36"/>
      <c r="B307" s="838" t="s">
        <v>1976</v>
      </c>
      <c r="C307" s="839"/>
      <c r="D307" s="839"/>
      <c r="E307" s="839"/>
      <c r="F307" s="839"/>
      <c r="G307" s="839"/>
      <c r="H307" s="839"/>
      <c r="I307" s="839"/>
      <c r="J307" s="839"/>
      <c r="K307" s="839"/>
      <c r="L307" s="839"/>
      <c r="M307" s="839"/>
      <c r="N307" s="839"/>
      <c r="O307" s="839"/>
      <c r="P307" s="839"/>
      <c r="Q307" s="839"/>
      <c r="R307" s="840"/>
      <c r="S307" s="36"/>
      <c r="T307" s="74"/>
      <c r="U307" s="74"/>
      <c r="V307" s="74"/>
      <c r="W307" s="74"/>
      <c r="X307" s="74"/>
      <c r="Y307" s="74"/>
      <c r="Z307" s="74"/>
      <c r="AA307" s="74"/>
      <c r="AB307" s="74"/>
      <c r="AC307" s="74"/>
      <c r="AD307" s="74"/>
      <c r="AE307" s="74"/>
      <c r="AF307" s="74"/>
      <c r="AG307" s="74"/>
      <c r="AH307" s="74"/>
      <c r="AI307" s="74"/>
      <c r="AJ307" s="74"/>
      <c r="AK307" s="74"/>
      <c r="AL307" s="74"/>
      <c r="AM307" s="74"/>
      <c r="AN307" s="74"/>
      <c r="AO307" s="74"/>
      <c r="AP307" s="74"/>
      <c r="AQ307" s="74"/>
      <c r="AR307" s="74"/>
      <c r="AS307" s="74"/>
      <c r="AT307" s="74"/>
      <c r="AU307" s="74"/>
      <c r="AV307" s="74"/>
      <c r="AW307" s="74"/>
      <c r="AX307" s="74"/>
      <c r="AY307" s="74"/>
      <c r="AZ307" s="74"/>
      <c r="BA307" s="74"/>
      <c r="BB307" s="74"/>
      <c r="BC307" s="74"/>
      <c r="BD307" s="74"/>
      <c r="BE307" s="74"/>
      <c r="BF307" s="74"/>
      <c r="BG307" s="74"/>
      <c r="BH307" s="74"/>
      <c r="BI307" s="74"/>
      <c r="BJ307" s="74"/>
      <c r="BK307" s="74"/>
      <c r="BL307" s="74"/>
      <c r="BM307" s="74"/>
      <c r="BN307" s="74"/>
      <c r="BO307" s="74"/>
      <c r="BP307" s="74"/>
      <c r="BQ307" s="74"/>
      <c r="BR307" s="74"/>
      <c r="BS307" s="74"/>
      <c r="BT307" s="74"/>
      <c r="BU307" s="74"/>
      <c r="BV307" s="74"/>
      <c r="BW307" s="74"/>
      <c r="BX307" s="74"/>
      <c r="BY307" s="74"/>
      <c r="BZ307" s="74"/>
      <c r="CA307" s="74"/>
      <c r="CB307" s="74"/>
      <c r="CC307" s="74"/>
      <c r="CD307" s="74"/>
      <c r="CE307" s="74"/>
      <c r="CF307" s="74"/>
      <c r="CG307" s="74"/>
      <c r="CH307" s="74"/>
      <c r="CI307" s="74"/>
      <c r="CJ307" s="74"/>
      <c r="CK307" s="74"/>
      <c r="CL307" s="74"/>
      <c r="CM307" s="74"/>
      <c r="CN307" s="74"/>
      <c r="CO307" s="74"/>
      <c r="CP307" s="74"/>
      <c r="CQ307" s="74"/>
      <c r="CR307" s="74"/>
      <c r="CS307" s="74"/>
      <c r="CT307" s="74"/>
      <c r="CU307" s="74"/>
      <c r="CV307" s="74"/>
      <c r="CW307" s="74"/>
      <c r="CX307" s="74"/>
      <c r="CY307" s="74"/>
      <c r="CZ307" s="74"/>
      <c r="DA307" s="74"/>
      <c r="DB307" s="74"/>
      <c r="DC307" s="74"/>
      <c r="DD307" s="74"/>
      <c r="DE307" s="74"/>
      <c r="DF307" s="74"/>
      <c r="DG307" s="74"/>
      <c r="DH307" s="74"/>
      <c r="DI307" s="74"/>
      <c r="DJ307" s="74"/>
      <c r="DK307" s="74"/>
      <c r="DL307" s="74"/>
      <c r="DM307" s="74"/>
      <c r="DN307" s="74"/>
      <c r="DO307" s="74"/>
      <c r="DP307" s="74"/>
      <c r="DQ307" s="74"/>
      <c r="DR307" s="74"/>
      <c r="DS307" s="74"/>
      <c r="DT307" s="74"/>
      <c r="DU307" s="74"/>
      <c r="DV307" s="74"/>
      <c r="DW307" s="74"/>
      <c r="DX307" s="74"/>
      <c r="DY307" s="74"/>
      <c r="DZ307" s="74"/>
      <c r="EA307" s="74"/>
      <c r="EB307" s="74"/>
      <c r="EC307" s="74"/>
      <c r="ED307" s="74"/>
      <c r="EE307" s="74"/>
      <c r="EF307" s="74"/>
      <c r="EG307" s="74"/>
      <c r="EH307" s="74"/>
      <c r="EI307" s="74"/>
      <c r="EJ307" s="74"/>
      <c r="EK307" s="74"/>
      <c r="EL307" s="74"/>
      <c r="EM307" s="74"/>
      <c r="EN307" s="74"/>
      <c r="EO307" s="74"/>
      <c r="EP307" s="74"/>
      <c r="EQ307" s="74"/>
      <c r="ER307" s="74"/>
      <c r="ES307" s="74"/>
      <c r="ET307" s="74"/>
      <c r="EU307" s="74"/>
      <c r="EV307" s="74"/>
      <c r="EW307" s="74"/>
      <c r="EX307" s="74"/>
      <c r="EY307" s="74"/>
      <c r="EZ307" s="74"/>
      <c r="FA307" s="74"/>
      <c r="FB307" s="74"/>
      <c r="FC307" s="74"/>
      <c r="FD307" s="74"/>
      <c r="FE307" s="74"/>
      <c r="FF307" s="74"/>
      <c r="FG307" s="74"/>
      <c r="FH307" s="74"/>
      <c r="FI307" s="74"/>
      <c r="FJ307" s="74"/>
      <c r="FK307" s="74"/>
      <c r="FL307" s="74"/>
      <c r="FM307" s="74"/>
      <c r="FN307" s="74"/>
      <c r="FO307" s="74"/>
      <c r="FP307" s="74"/>
      <c r="FQ307" s="74"/>
      <c r="FR307" s="74"/>
      <c r="FS307" s="74"/>
      <c r="FT307" s="74"/>
      <c r="FU307" s="74"/>
      <c r="FV307" s="74"/>
      <c r="FW307" s="74"/>
      <c r="FX307" s="74"/>
      <c r="FY307" s="74"/>
      <c r="FZ307" s="74"/>
      <c r="GA307" s="74"/>
      <c r="GB307" s="74"/>
      <c r="GC307" s="74"/>
      <c r="GD307" s="74"/>
      <c r="GE307" s="74"/>
      <c r="GF307" s="74"/>
      <c r="GG307" s="74"/>
      <c r="GH307" s="74"/>
      <c r="GI307" s="74"/>
      <c r="GJ307" s="74"/>
      <c r="GK307" s="74"/>
      <c r="GL307" s="74"/>
      <c r="GM307" s="74"/>
      <c r="GN307" s="74"/>
      <c r="GO307" s="74"/>
      <c r="GP307" s="74"/>
      <c r="GQ307" s="74"/>
      <c r="GR307" s="74"/>
      <c r="GS307" s="74"/>
      <c r="GT307" s="74"/>
      <c r="GU307" s="74"/>
      <c r="GV307" s="74"/>
      <c r="GW307" s="74"/>
      <c r="GX307" s="74"/>
      <c r="GY307" s="74"/>
      <c r="GZ307" s="74"/>
      <c r="HA307" s="74"/>
      <c r="HB307" s="74"/>
      <c r="HC307" s="74"/>
    </row>
    <row r="308" spans="1:211" customFormat="1" ht="10.199999999999999" customHeight="1" x14ac:dyDescent="0.3">
      <c r="A308" s="36"/>
      <c r="B308" s="73"/>
      <c r="C308" s="218"/>
      <c r="D308" s="74"/>
      <c r="E308" s="222"/>
      <c r="F308" s="202"/>
      <c r="G308" s="74"/>
      <c r="H308" s="74"/>
      <c r="I308" s="74"/>
      <c r="J308" s="74"/>
      <c r="K308" s="74"/>
      <c r="L308" s="206"/>
      <c r="M308" s="206"/>
      <c r="N308" s="206"/>
      <c r="O308" s="206"/>
      <c r="P308" s="206"/>
      <c r="Q308" s="206"/>
      <c r="R308" s="75"/>
      <c r="S308" s="36"/>
      <c r="T308" s="74"/>
      <c r="U308" s="74"/>
      <c r="V308" s="74"/>
      <c r="W308" s="74"/>
      <c r="X308" s="74"/>
      <c r="Y308" s="74"/>
      <c r="Z308" s="74"/>
      <c r="AA308" s="74"/>
      <c r="AB308" s="74"/>
      <c r="AC308" s="74"/>
      <c r="AD308" s="74"/>
      <c r="AE308" s="74"/>
      <c r="AF308" s="74"/>
      <c r="AG308" s="74"/>
      <c r="AH308" s="74"/>
      <c r="AI308" s="74"/>
      <c r="AJ308" s="74"/>
      <c r="AK308" s="74"/>
      <c r="AL308" s="74"/>
      <c r="AM308" s="74"/>
      <c r="AN308" s="74"/>
      <c r="AO308" s="74"/>
      <c r="AP308" s="74"/>
      <c r="AQ308" s="74"/>
      <c r="AR308" s="74"/>
      <c r="AS308" s="74"/>
      <c r="AT308" s="74"/>
      <c r="AU308" s="74"/>
      <c r="AV308" s="74"/>
      <c r="AW308" s="74"/>
      <c r="AX308" s="74"/>
      <c r="AY308" s="74"/>
      <c r="AZ308" s="74"/>
      <c r="BA308" s="74"/>
      <c r="BB308" s="74"/>
      <c r="BC308" s="74"/>
      <c r="BD308" s="74"/>
      <c r="BE308" s="74"/>
      <c r="BF308" s="74"/>
      <c r="BG308" s="74"/>
      <c r="BH308" s="74"/>
      <c r="BI308" s="74"/>
      <c r="BJ308" s="74"/>
      <c r="BK308" s="74"/>
      <c r="BL308" s="74"/>
      <c r="BM308" s="74"/>
      <c r="BN308" s="74"/>
      <c r="BO308" s="74"/>
      <c r="BP308" s="74"/>
      <c r="BQ308" s="74"/>
      <c r="BR308" s="74"/>
      <c r="BS308" s="74"/>
      <c r="BT308" s="74"/>
      <c r="BU308" s="74"/>
      <c r="BV308" s="74"/>
      <c r="BW308" s="74"/>
      <c r="BX308" s="74"/>
      <c r="BY308" s="74"/>
      <c r="BZ308" s="74"/>
      <c r="CA308" s="74"/>
      <c r="CB308" s="74"/>
      <c r="CC308" s="74"/>
      <c r="CD308" s="74"/>
      <c r="CE308" s="74"/>
      <c r="CF308" s="74"/>
      <c r="CG308" s="74"/>
      <c r="CH308" s="74"/>
      <c r="CI308" s="74"/>
      <c r="CJ308" s="74"/>
      <c r="CK308" s="74"/>
      <c r="CL308" s="74"/>
      <c r="CM308" s="74"/>
      <c r="CN308" s="74"/>
      <c r="CO308" s="74"/>
      <c r="CP308" s="74"/>
      <c r="CQ308" s="74"/>
      <c r="CR308" s="74"/>
      <c r="CS308" s="74"/>
      <c r="CT308" s="74"/>
      <c r="CU308" s="74"/>
      <c r="CV308" s="74"/>
      <c r="CW308" s="74"/>
      <c r="CX308" s="74"/>
      <c r="CY308" s="74"/>
      <c r="CZ308" s="74"/>
      <c r="DA308" s="74"/>
      <c r="DB308" s="74"/>
      <c r="DC308" s="74"/>
      <c r="DD308" s="74"/>
      <c r="DE308" s="74"/>
      <c r="DF308" s="74"/>
      <c r="DG308" s="74"/>
      <c r="DH308" s="74"/>
      <c r="DI308" s="74"/>
      <c r="DJ308" s="74"/>
      <c r="DK308" s="74"/>
      <c r="DL308" s="74"/>
      <c r="DM308" s="74"/>
      <c r="DN308" s="74"/>
      <c r="DO308" s="74"/>
      <c r="DP308" s="74"/>
      <c r="DQ308" s="74"/>
      <c r="DR308" s="74"/>
      <c r="DS308" s="74"/>
      <c r="DT308" s="74"/>
      <c r="DU308" s="74"/>
      <c r="DV308" s="74"/>
      <c r="DW308" s="74"/>
      <c r="DX308" s="74"/>
      <c r="DY308" s="74"/>
      <c r="DZ308" s="74"/>
      <c r="EA308" s="74"/>
      <c r="EB308" s="74"/>
      <c r="EC308" s="74"/>
      <c r="ED308" s="74"/>
      <c r="EE308" s="74"/>
      <c r="EF308" s="74"/>
      <c r="EG308" s="74"/>
      <c r="EH308" s="74"/>
      <c r="EI308" s="74"/>
      <c r="EJ308" s="74"/>
      <c r="EK308" s="74"/>
      <c r="EL308" s="74"/>
      <c r="EM308" s="74"/>
      <c r="EN308" s="74"/>
      <c r="EO308" s="74"/>
      <c r="EP308" s="74"/>
      <c r="EQ308" s="74"/>
      <c r="ER308" s="74"/>
      <c r="ES308" s="74"/>
      <c r="ET308" s="74"/>
      <c r="EU308" s="74"/>
      <c r="EV308" s="74"/>
      <c r="EW308" s="74"/>
      <c r="EX308" s="74"/>
      <c r="EY308" s="74"/>
      <c r="EZ308" s="74"/>
      <c r="FA308" s="74"/>
      <c r="FB308" s="74"/>
      <c r="FC308" s="74"/>
      <c r="FD308" s="74"/>
      <c r="FE308" s="74"/>
      <c r="FF308" s="74"/>
      <c r="FG308" s="74"/>
      <c r="FH308" s="74"/>
      <c r="FI308" s="74"/>
      <c r="FJ308" s="74"/>
      <c r="FK308" s="74"/>
      <c r="FL308" s="74"/>
      <c r="FM308" s="74"/>
      <c r="FN308" s="74"/>
      <c r="FO308" s="74"/>
      <c r="FP308" s="74"/>
      <c r="FQ308" s="74"/>
      <c r="FR308" s="74"/>
      <c r="FS308" s="74"/>
      <c r="FT308" s="74"/>
      <c r="FU308" s="74"/>
      <c r="FV308" s="74"/>
      <c r="FW308" s="74"/>
      <c r="FX308" s="74"/>
      <c r="FY308" s="74"/>
      <c r="FZ308" s="74"/>
      <c r="GA308" s="74"/>
      <c r="GB308" s="74"/>
      <c r="GC308" s="74"/>
      <c r="GD308" s="74"/>
      <c r="GE308" s="74"/>
      <c r="GF308" s="74"/>
      <c r="GG308" s="74"/>
      <c r="GH308" s="74"/>
      <c r="GI308" s="74"/>
      <c r="GJ308" s="74"/>
      <c r="GK308" s="74"/>
      <c r="GL308" s="74"/>
      <c r="GM308" s="74"/>
      <c r="GN308" s="74"/>
      <c r="GO308" s="74"/>
      <c r="GP308" s="74"/>
      <c r="GQ308" s="74"/>
      <c r="GR308" s="74"/>
      <c r="GS308" s="74"/>
      <c r="GT308" s="74"/>
      <c r="GU308" s="74"/>
      <c r="GV308" s="74"/>
      <c r="GW308" s="74"/>
      <c r="GX308" s="74"/>
      <c r="GY308" s="74"/>
      <c r="GZ308" s="74"/>
      <c r="HA308" s="74"/>
      <c r="HB308" s="74"/>
      <c r="HC308" s="74"/>
    </row>
    <row r="309" spans="1:211" s="34" customFormat="1" ht="19.95" customHeight="1" x14ac:dyDescent="0.3">
      <c r="A309" s="37"/>
      <c r="B309" s="673" t="s">
        <v>1977</v>
      </c>
      <c r="C309" s="674"/>
      <c r="D309" s="674"/>
      <c r="E309" s="674"/>
      <c r="F309" s="674"/>
      <c r="G309" s="674"/>
      <c r="H309" s="674"/>
      <c r="I309" s="674"/>
      <c r="J309" s="674"/>
      <c r="K309" s="674"/>
      <c r="L309" s="674"/>
      <c r="M309" s="674"/>
      <c r="N309" s="674"/>
      <c r="O309" s="674"/>
      <c r="P309" s="674"/>
      <c r="Q309" s="674"/>
      <c r="R309" s="675"/>
      <c r="S309" s="37"/>
      <c r="T309" s="89"/>
      <c r="U309" s="89"/>
      <c r="V309" s="89"/>
      <c r="W309" s="89"/>
      <c r="X309" s="89"/>
      <c r="Y309" s="89"/>
      <c r="Z309" s="89"/>
      <c r="AA309" s="89"/>
      <c r="AB309" s="89"/>
      <c r="AC309" s="89"/>
      <c r="AD309" s="89"/>
      <c r="AE309" s="89"/>
      <c r="AF309" s="89"/>
      <c r="AG309" s="89"/>
      <c r="AH309" s="89"/>
      <c r="AI309" s="89"/>
      <c r="AJ309" s="89"/>
      <c r="AK309" s="89"/>
      <c r="AL309" s="89"/>
      <c r="AM309" s="89"/>
      <c r="AN309" s="89"/>
      <c r="AO309" s="89"/>
      <c r="AP309" s="89"/>
      <c r="AQ309" s="89"/>
      <c r="AR309" s="89"/>
      <c r="AS309" s="89"/>
      <c r="AT309" s="89"/>
      <c r="AU309" s="89"/>
      <c r="AV309" s="89"/>
      <c r="AW309" s="89"/>
      <c r="AX309" s="89"/>
      <c r="AY309" s="89"/>
      <c r="AZ309" s="89"/>
      <c r="BA309" s="89"/>
      <c r="BB309" s="89"/>
      <c r="BC309" s="89"/>
      <c r="BD309" s="89"/>
      <c r="BE309" s="89"/>
      <c r="BF309" s="89"/>
      <c r="BG309" s="89"/>
      <c r="BH309" s="89"/>
      <c r="BI309" s="89"/>
      <c r="BJ309" s="89"/>
      <c r="BK309" s="89"/>
      <c r="BL309" s="89"/>
      <c r="BM309" s="89"/>
      <c r="BN309" s="89"/>
      <c r="BO309" s="89"/>
      <c r="BP309" s="89"/>
      <c r="BQ309" s="89"/>
      <c r="BR309" s="89"/>
      <c r="BS309" s="89"/>
      <c r="BT309" s="89"/>
      <c r="BU309" s="89"/>
      <c r="BV309" s="89"/>
      <c r="BW309" s="89"/>
      <c r="BX309" s="89"/>
      <c r="BY309" s="89"/>
      <c r="BZ309" s="89"/>
      <c r="CA309" s="89"/>
      <c r="CB309" s="89"/>
      <c r="CC309" s="89"/>
      <c r="CD309" s="89"/>
      <c r="CE309" s="89"/>
      <c r="CF309" s="89"/>
      <c r="CG309" s="89"/>
      <c r="CH309" s="89"/>
      <c r="CI309" s="89"/>
      <c r="CJ309" s="89"/>
      <c r="CK309" s="89"/>
      <c r="CL309" s="89"/>
      <c r="CM309" s="89"/>
      <c r="CN309" s="89"/>
      <c r="CO309" s="89"/>
      <c r="CP309" s="89"/>
      <c r="CQ309" s="89"/>
      <c r="CR309" s="89"/>
      <c r="CS309" s="89"/>
      <c r="CT309" s="89"/>
      <c r="CU309" s="89"/>
      <c r="CV309" s="89"/>
      <c r="CW309" s="89"/>
      <c r="CX309" s="89"/>
      <c r="CY309" s="89"/>
      <c r="CZ309" s="89"/>
      <c r="DA309" s="89"/>
      <c r="DB309" s="89"/>
      <c r="DC309" s="89"/>
      <c r="DD309" s="89"/>
      <c r="DE309" s="89"/>
      <c r="DF309" s="89"/>
      <c r="DG309" s="89"/>
      <c r="DH309" s="89"/>
      <c r="DI309" s="89"/>
      <c r="DJ309" s="89"/>
      <c r="DK309" s="89"/>
      <c r="DL309" s="89"/>
      <c r="DM309" s="89"/>
      <c r="DN309" s="89"/>
      <c r="DO309" s="89"/>
      <c r="DP309" s="89"/>
      <c r="DQ309" s="89"/>
      <c r="DR309" s="89"/>
      <c r="DS309" s="89"/>
      <c r="DT309" s="89"/>
      <c r="DU309" s="89"/>
      <c r="DV309" s="89"/>
      <c r="DW309" s="89"/>
      <c r="DX309" s="89"/>
      <c r="DY309" s="89"/>
      <c r="DZ309" s="89"/>
      <c r="EA309" s="89"/>
      <c r="EB309" s="89"/>
      <c r="EC309" s="89"/>
      <c r="ED309" s="89"/>
      <c r="EE309" s="89"/>
      <c r="EF309" s="89"/>
      <c r="EG309" s="89"/>
      <c r="EH309" s="89"/>
      <c r="EI309" s="89"/>
      <c r="EJ309" s="89"/>
      <c r="EK309" s="89"/>
      <c r="EL309" s="89"/>
      <c r="EM309" s="89"/>
      <c r="EN309" s="89"/>
      <c r="EO309" s="89"/>
      <c r="EP309" s="89"/>
      <c r="EQ309" s="89"/>
      <c r="ER309" s="89"/>
      <c r="ES309" s="89"/>
      <c r="ET309" s="89"/>
      <c r="EU309" s="89"/>
      <c r="EV309" s="89"/>
      <c r="EW309" s="89"/>
      <c r="EX309" s="89"/>
      <c r="EY309" s="89"/>
      <c r="EZ309" s="89"/>
      <c r="FA309" s="89"/>
      <c r="FB309" s="89"/>
      <c r="FC309" s="89"/>
      <c r="FD309" s="89"/>
      <c r="FE309" s="89"/>
      <c r="FF309" s="89"/>
      <c r="FG309" s="89"/>
      <c r="FH309" s="89"/>
      <c r="FI309" s="89"/>
      <c r="FJ309" s="89"/>
      <c r="FK309" s="89"/>
      <c r="FL309" s="89"/>
      <c r="FM309" s="89"/>
      <c r="FN309" s="89"/>
      <c r="FO309" s="89"/>
      <c r="FP309" s="89"/>
      <c r="FQ309" s="89"/>
      <c r="FR309" s="89"/>
      <c r="FS309" s="89"/>
      <c r="FT309" s="89"/>
      <c r="FU309" s="89"/>
      <c r="FV309" s="89"/>
      <c r="FW309" s="89"/>
      <c r="FX309" s="89"/>
      <c r="FY309" s="89"/>
      <c r="FZ309" s="89"/>
      <c r="GA309" s="89"/>
      <c r="GB309" s="89"/>
      <c r="GC309" s="89"/>
      <c r="GD309" s="89"/>
      <c r="GE309" s="89"/>
      <c r="GF309" s="89"/>
      <c r="GG309" s="89"/>
      <c r="GH309" s="89"/>
      <c r="GI309" s="89"/>
      <c r="GJ309" s="89"/>
      <c r="GK309" s="89"/>
      <c r="GL309" s="89"/>
      <c r="GM309" s="89"/>
      <c r="GN309" s="89"/>
      <c r="GO309" s="89"/>
      <c r="GP309" s="89"/>
      <c r="GQ309" s="89"/>
      <c r="GR309" s="89"/>
      <c r="GS309" s="89"/>
      <c r="GT309" s="89"/>
      <c r="GU309" s="89"/>
      <c r="GV309" s="89"/>
      <c r="GW309" s="89"/>
      <c r="GX309" s="89"/>
      <c r="GY309" s="89"/>
      <c r="GZ309" s="89"/>
      <c r="HA309" s="89"/>
      <c r="HB309" s="89"/>
      <c r="HC309" s="89"/>
    </row>
    <row r="310" spans="1:211" s="34" customFormat="1" ht="19.95" customHeight="1" x14ac:dyDescent="0.3">
      <c r="A310" s="37"/>
      <c r="B310" s="673" t="s">
        <v>1803</v>
      </c>
      <c r="C310" s="674"/>
      <c r="D310" s="674"/>
      <c r="E310" s="674"/>
      <c r="F310" s="642" t="s">
        <v>20</v>
      </c>
      <c r="G310" s="642"/>
      <c r="H310" s="93"/>
      <c r="I310" s="93"/>
      <c r="J310" s="93"/>
      <c r="K310" s="93"/>
      <c r="L310" s="93"/>
      <c r="M310" s="93"/>
      <c r="N310" s="93"/>
      <c r="O310" s="93"/>
      <c r="P310" s="93"/>
      <c r="Q310" s="93"/>
      <c r="R310" s="94"/>
      <c r="S310" s="37"/>
      <c r="T310" s="89"/>
      <c r="U310" s="89"/>
      <c r="V310" s="89"/>
      <c r="W310" s="89"/>
      <c r="X310" s="89"/>
      <c r="Y310" s="89"/>
      <c r="Z310" s="89"/>
      <c r="AA310" s="89"/>
      <c r="AB310" s="89"/>
      <c r="AC310" s="89"/>
      <c r="AD310" s="89"/>
      <c r="AE310" s="89"/>
      <c r="AF310" s="89"/>
      <c r="AG310" s="89"/>
      <c r="AH310" s="89"/>
      <c r="AI310" s="89"/>
      <c r="AJ310" s="89"/>
      <c r="AK310" s="89"/>
      <c r="AL310" s="89"/>
      <c r="AM310" s="89"/>
      <c r="AN310" s="89"/>
      <c r="AO310" s="89"/>
      <c r="AP310" s="89"/>
      <c r="AQ310" s="89"/>
      <c r="AR310" s="89"/>
      <c r="AS310" s="89"/>
      <c r="AT310" s="89"/>
      <c r="AU310" s="89"/>
      <c r="AV310" s="89"/>
      <c r="AW310" s="89"/>
      <c r="AX310" s="89"/>
      <c r="AY310" s="89"/>
      <c r="AZ310" s="89"/>
      <c r="BA310" s="89"/>
      <c r="BB310" s="89"/>
      <c r="BC310" s="89"/>
      <c r="BD310" s="89"/>
      <c r="BE310" s="89"/>
      <c r="BF310" s="89"/>
      <c r="BG310" s="89"/>
      <c r="BH310" s="89"/>
      <c r="BI310" s="89"/>
      <c r="BJ310" s="89"/>
      <c r="BK310" s="89"/>
      <c r="BL310" s="89"/>
      <c r="BM310" s="89"/>
      <c r="BN310" s="89"/>
      <c r="BO310" s="89"/>
      <c r="BP310" s="89"/>
      <c r="BQ310" s="89"/>
      <c r="BR310" s="89"/>
      <c r="BS310" s="89"/>
      <c r="BT310" s="89"/>
      <c r="BU310" s="89"/>
      <c r="BV310" s="89"/>
      <c r="BW310" s="89"/>
      <c r="BX310" s="89"/>
      <c r="BY310" s="89"/>
      <c r="BZ310" s="89"/>
      <c r="CA310" s="89"/>
      <c r="CB310" s="89"/>
      <c r="CC310" s="89"/>
      <c r="CD310" s="89"/>
      <c r="CE310" s="89"/>
      <c r="CF310" s="89"/>
      <c r="CG310" s="89"/>
      <c r="CH310" s="89"/>
      <c r="CI310" s="89"/>
      <c r="CJ310" s="89"/>
      <c r="CK310" s="89"/>
      <c r="CL310" s="89"/>
      <c r="CM310" s="89"/>
      <c r="CN310" s="89"/>
      <c r="CO310" s="89"/>
      <c r="CP310" s="89"/>
      <c r="CQ310" s="89"/>
      <c r="CR310" s="89"/>
      <c r="CS310" s="89"/>
      <c r="CT310" s="89"/>
      <c r="CU310" s="89"/>
      <c r="CV310" s="89"/>
      <c r="CW310" s="89"/>
      <c r="CX310" s="89"/>
      <c r="CY310" s="89"/>
      <c r="CZ310" s="89"/>
      <c r="DA310" s="89"/>
      <c r="DB310" s="89"/>
      <c r="DC310" s="89"/>
      <c r="DD310" s="89"/>
      <c r="DE310" s="89"/>
      <c r="DF310" s="89"/>
      <c r="DG310" s="89"/>
      <c r="DH310" s="89"/>
      <c r="DI310" s="89"/>
      <c r="DJ310" s="89"/>
      <c r="DK310" s="89"/>
      <c r="DL310" s="89"/>
      <c r="DM310" s="89"/>
      <c r="DN310" s="89"/>
      <c r="DO310" s="89"/>
      <c r="DP310" s="89"/>
      <c r="DQ310" s="89"/>
      <c r="DR310" s="89"/>
      <c r="DS310" s="89"/>
      <c r="DT310" s="89"/>
      <c r="DU310" s="89"/>
      <c r="DV310" s="89"/>
      <c r="DW310" s="89"/>
      <c r="DX310" s="89"/>
      <c r="DY310" s="89"/>
      <c r="DZ310" s="89"/>
      <c r="EA310" s="89"/>
      <c r="EB310" s="89"/>
      <c r="EC310" s="89"/>
      <c r="ED310" s="89"/>
      <c r="EE310" s="89"/>
      <c r="EF310" s="89"/>
      <c r="EG310" s="89"/>
      <c r="EH310" s="89"/>
      <c r="EI310" s="89"/>
      <c r="EJ310" s="89"/>
      <c r="EK310" s="89"/>
      <c r="EL310" s="89"/>
      <c r="EM310" s="89"/>
      <c r="EN310" s="89"/>
      <c r="EO310" s="89"/>
      <c r="EP310" s="89"/>
      <c r="EQ310" s="89"/>
      <c r="ER310" s="89"/>
      <c r="ES310" s="89"/>
      <c r="ET310" s="89"/>
      <c r="EU310" s="89"/>
      <c r="EV310" s="89"/>
      <c r="EW310" s="89"/>
      <c r="EX310" s="89"/>
      <c r="EY310" s="89"/>
      <c r="EZ310" s="89"/>
      <c r="FA310" s="89"/>
      <c r="FB310" s="89"/>
      <c r="FC310" s="89"/>
      <c r="FD310" s="89"/>
      <c r="FE310" s="89"/>
      <c r="FF310" s="89"/>
      <c r="FG310" s="89"/>
      <c r="FH310" s="89"/>
      <c r="FI310" s="89"/>
      <c r="FJ310" s="89"/>
      <c r="FK310" s="89"/>
      <c r="FL310" s="89"/>
      <c r="FM310" s="89"/>
      <c r="FN310" s="89"/>
      <c r="FO310" s="89"/>
      <c r="FP310" s="89"/>
      <c r="FQ310" s="89"/>
      <c r="FR310" s="89"/>
      <c r="FS310" s="89"/>
      <c r="FT310" s="89"/>
      <c r="FU310" s="89"/>
      <c r="FV310" s="89"/>
      <c r="FW310" s="89"/>
      <c r="FX310" s="89"/>
      <c r="FY310" s="89"/>
      <c r="FZ310" s="89"/>
      <c r="GA310" s="89"/>
      <c r="GB310" s="89"/>
      <c r="GC310" s="89"/>
      <c r="GD310" s="89"/>
      <c r="GE310" s="89"/>
      <c r="GF310" s="89"/>
      <c r="GG310" s="89"/>
      <c r="GH310" s="89"/>
      <c r="GI310" s="89"/>
      <c r="GJ310" s="89"/>
      <c r="GK310" s="89"/>
      <c r="GL310" s="89"/>
      <c r="GM310" s="89"/>
      <c r="GN310" s="89"/>
      <c r="GO310" s="89"/>
      <c r="GP310" s="89"/>
      <c r="GQ310" s="89"/>
      <c r="GR310" s="89"/>
      <c r="GS310" s="89"/>
      <c r="GT310" s="89"/>
      <c r="GU310" s="89"/>
      <c r="GV310" s="89"/>
      <c r="GW310" s="89"/>
      <c r="GX310" s="89"/>
      <c r="GY310" s="89"/>
      <c r="GZ310" s="89"/>
      <c r="HA310" s="89"/>
      <c r="HB310" s="89"/>
      <c r="HC310" s="89"/>
    </row>
    <row r="311" spans="1:211" customFormat="1" ht="19.95" customHeight="1" x14ac:dyDescent="0.3">
      <c r="A311" s="229"/>
      <c r="B311" s="847" t="s">
        <v>214</v>
      </c>
      <c r="C311" s="848"/>
      <c r="D311" s="848"/>
      <c r="E311" s="848"/>
      <c r="F311" s="848"/>
      <c r="G311" s="848"/>
      <c r="H311" s="206"/>
      <c r="I311" s="206"/>
      <c r="J311" s="206"/>
      <c r="K311" s="206"/>
      <c r="L311" s="232"/>
      <c r="M311" s="232"/>
      <c r="N311" s="232"/>
      <c r="O311" s="232"/>
      <c r="P311" s="232"/>
      <c r="Q311" s="232"/>
      <c r="R311" s="207"/>
      <c r="S311" s="229"/>
      <c r="T311" s="74"/>
      <c r="U311" s="74"/>
      <c r="V311" s="74"/>
      <c r="W311" s="74"/>
      <c r="X311" s="74"/>
      <c r="Y311" s="74"/>
      <c r="Z311" s="74"/>
      <c r="AA311" s="74"/>
      <c r="AB311" s="74"/>
      <c r="AC311" s="74"/>
      <c r="AD311" s="74"/>
      <c r="AE311" s="74"/>
      <c r="AF311" s="74"/>
      <c r="AG311" s="74"/>
      <c r="AH311" s="74"/>
      <c r="AI311" s="74"/>
      <c r="AJ311" s="74"/>
      <c r="AK311" s="74"/>
      <c r="AL311" s="74"/>
      <c r="AM311" s="74"/>
      <c r="AN311" s="74"/>
      <c r="AO311" s="74"/>
      <c r="AP311" s="74"/>
      <c r="AQ311" s="74"/>
      <c r="AR311" s="74"/>
      <c r="AS311" s="74"/>
      <c r="AT311" s="74"/>
      <c r="AU311" s="74"/>
      <c r="AV311" s="74"/>
      <c r="AW311" s="74"/>
      <c r="AX311" s="74"/>
      <c r="AY311" s="74"/>
      <c r="AZ311" s="74"/>
      <c r="BA311" s="74"/>
      <c r="BB311" s="74"/>
      <c r="BC311" s="74"/>
      <c r="BD311" s="74"/>
      <c r="BE311" s="74"/>
      <c r="BF311" s="74"/>
      <c r="BG311" s="74"/>
      <c r="BH311" s="74"/>
      <c r="BI311" s="74"/>
      <c r="BJ311" s="74"/>
      <c r="BK311" s="74"/>
      <c r="BL311" s="74"/>
      <c r="BM311" s="74"/>
      <c r="BN311" s="74"/>
      <c r="BO311" s="74"/>
      <c r="BP311" s="74"/>
      <c r="BQ311" s="74"/>
      <c r="BR311" s="74"/>
      <c r="BS311" s="74"/>
      <c r="BT311" s="74"/>
      <c r="BU311" s="74"/>
      <c r="BV311" s="74"/>
      <c r="BW311" s="74"/>
      <c r="BX311" s="74"/>
      <c r="BY311" s="74"/>
      <c r="BZ311" s="74"/>
      <c r="CA311" s="74"/>
      <c r="CB311" s="74"/>
      <c r="CC311" s="74"/>
      <c r="CD311" s="74"/>
      <c r="CE311" s="74"/>
      <c r="CF311" s="74"/>
      <c r="CG311" s="74"/>
      <c r="CH311" s="74"/>
      <c r="CI311" s="74"/>
      <c r="CJ311" s="74"/>
      <c r="CK311" s="74"/>
      <c r="CL311" s="74"/>
      <c r="CM311" s="74"/>
      <c r="CN311" s="74"/>
      <c r="CO311" s="74"/>
      <c r="CP311" s="74"/>
      <c r="CQ311" s="74"/>
      <c r="CR311" s="74"/>
      <c r="CS311" s="74"/>
      <c r="CT311" s="74"/>
      <c r="CU311" s="74"/>
      <c r="CV311" s="74"/>
      <c r="CW311" s="74"/>
      <c r="CX311" s="74"/>
      <c r="CY311" s="74"/>
      <c r="CZ311" s="74"/>
      <c r="DA311" s="74"/>
      <c r="DB311" s="74"/>
      <c r="DC311" s="74"/>
      <c r="DD311" s="74"/>
      <c r="DE311" s="74"/>
      <c r="DF311" s="74"/>
      <c r="DG311" s="74"/>
      <c r="DH311" s="74"/>
      <c r="DI311" s="74"/>
      <c r="DJ311" s="74"/>
      <c r="DK311" s="74"/>
      <c r="DL311" s="74"/>
      <c r="DM311" s="74"/>
      <c r="DN311" s="74"/>
      <c r="DO311" s="74"/>
      <c r="DP311" s="74"/>
      <c r="DQ311" s="74"/>
      <c r="DR311" s="74"/>
      <c r="DS311" s="74"/>
      <c r="DT311" s="74"/>
      <c r="DU311" s="74"/>
      <c r="DV311" s="74"/>
      <c r="DW311" s="74"/>
      <c r="DX311" s="74"/>
      <c r="DY311" s="74"/>
      <c r="DZ311" s="74"/>
      <c r="EA311" s="74"/>
      <c r="EB311" s="74"/>
      <c r="EC311" s="74"/>
      <c r="ED311" s="74"/>
      <c r="EE311" s="74"/>
      <c r="EF311" s="74"/>
      <c r="EG311" s="74"/>
      <c r="EH311" s="74"/>
      <c r="EI311" s="74"/>
      <c r="EJ311" s="74"/>
      <c r="EK311" s="74"/>
      <c r="EL311" s="74"/>
      <c r="EM311" s="74"/>
      <c r="EN311" s="74"/>
      <c r="EO311" s="74"/>
      <c r="EP311" s="74"/>
      <c r="EQ311" s="74"/>
      <c r="ER311" s="74"/>
      <c r="ES311" s="74"/>
      <c r="ET311" s="74"/>
      <c r="EU311" s="74"/>
      <c r="EV311" s="74"/>
      <c r="EW311" s="74"/>
      <c r="EX311" s="74"/>
      <c r="EY311" s="74"/>
      <c r="EZ311" s="74"/>
      <c r="FA311" s="74"/>
      <c r="FB311" s="74"/>
      <c r="FC311" s="74"/>
      <c r="FD311" s="74"/>
      <c r="FE311" s="74"/>
      <c r="FF311" s="74"/>
      <c r="FG311" s="74"/>
      <c r="FH311" s="74"/>
      <c r="FI311" s="74"/>
      <c r="FJ311" s="74"/>
      <c r="FK311" s="74"/>
      <c r="FL311" s="74"/>
      <c r="FM311" s="74"/>
      <c r="FN311" s="74"/>
      <c r="FO311" s="74"/>
      <c r="FP311" s="74"/>
      <c r="FQ311" s="74"/>
      <c r="FR311" s="74"/>
      <c r="FS311" s="74"/>
      <c r="FT311" s="74"/>
      <c r="FU311" s="74"/>
      <c r="FV311" s="74"/>
      <c r="FW311" s="74"/>
      <c r="FX311" s="74"/>
      <c r="FY311" s="74"/>
      <c r="FZ311" s="74"/>
      <c r="GA311" s="74"/>
      <c r="GB311" s="74"/>
      <c r="GC311" s="74"/>
      <c r="GD311" s="74"/>
      <c r="GE311" s="74"/>
      <c r="GF311" s="74"/>
      <c r="GG311" s="74"/>
      <c r="GH311" s="74"/>
      <c r="GI311" s="74"/>
      <c r="GJ311" s="74"/>
      <c r="GK311" s="74"/>
      <c r="GL311" s="74"/>
      <c r="GM311" s="74"/>
      <c r="GN311" s="74"/>
      <c r="GO311" s="74"/>
      <c r="GP311" s="74"/>
      <c r="GQ311" s="74"/>
      <c r="GR311" s="74"/>
      <c r="GS311" s="74"/>
      <c r="GT311" s="74"/>
      <c r="GU311" s="74"/>
      <c r="GV311" s="74"/>
      <c r="GW311" s="74"/>
      <c r="GX311" s="74"/>
      <c r="GY311" s="74"/>
      <c r="GZ311" s="74"/>
      <c r="HA311" s="74"/>
      <c r="HB311" s="74"/>
      <c r="HC311" s="74"/>
    </row>
    <row r="312" spans="1:211" s="239" customFormat="1" ht="19.95" customHeight="1" x14ac:dyDescent="0.3">
      <c r="A312" s="345"/>
      <c r="B312" s="860" t="s">
        <v>1978</v>
      </c>
      <c r="C312" s="861"/>
      <c r="D312" s="861"/>
      <c r="E312" s="861"/>
      <c r="F312" s="861"/>
      <c r="G312" s="861"/>
      <c r="H312" s="861"/>
      <c r="I312" s="861"/>
      <c r="J312" s="861"/>
      <c r="K312" s="861"/>
      <c r="L312" s="861"/>
      <c r="M312" s="861"/>
      <c r="N312" s="861"/>
      <c r="O312" s="206"/>
      <c r="P312" s="206"/>
      <c r="Q312" s="206"/>
      <c r="R312" s="238"/>
      <c r="S312" s="345"/>
      <c r="T312" s="237"/>
      <c r="U312" s="237"/>
      <c r="V312" s="237"/>
      <c r="W312" s="237"/>
      <c r="X312" s="237"/>
      <c r="Y312" s="237"/>
      <c r="Z312" s="237"/>
      <c r="AA312" s="237"/>
      <c r="AB312" s="237"/>
      <c r="AC312" s="237"/>
      <c r="AD312" s="237"/>
      <c r="AE312" s="237"/>
      <c r="AF312" s="237"/>
      <c r="AG312" s="237"/>
      <c r="AH312" s="237"/>
      <c r="AI312" s="237"/>
      <c r="AJ312" s="237"/>
      <c r="AK312" s="237"/>
      <c r="AL312" s="237"/>
      <c r="AM312" s="237"/>
      <c r="AN312" s="237"/>
      <c r="AO312" s="237"/>
      <c r="AP312" s="237"/>
      <c r="AQ312" s="237"/>
      <c r="AR312" s="237"/>
      <c r="AS312" s="237"/>
      <c r="AT312" s="237"/>
      <c r="AU312" s="237"/>
      <c r="AV312" s="237"/>
      <c r="AW312" s="237"/>
      <c r="AX312" s="237"/>
      <c r="AY312" s="237"/>
      <c r="AZ312" s="237"/>
      <c r="BA312" s="237"/>
      <c r="BB312" s="237"/>
      <c r="BC312" s="237"/>
      <c r="BD312" s="237"/>
      <c r="BE312" s="237"/>
      <c r="BF312" s="237"/>
      <c r="BG312" s="237"/>
      <c r="BH312" s="237"/>
      <c r="BI312" s="237"/>
      <c r="BJ312" s="237"/>
      <c r="BK312" s="237"/>
      <c r="BL312" s="237"/>
      <c r="BM312" s="237"/>
      <c r="BN312" s="237"/>
      <c r="BO312" s="237"/>
      <c r="BP312" s="237"/>
      <c r="BQ312" s="237"/>
      <c r="BR312" s="237"/>
      <c r="BS312" s="237"/>
      <c r="BT312" s="237"/>
      <c r="BU312" s="237"/>
      <c r="BV312" s="237"/>
      <c r="BW312" s="237"/>
      <c r="BX312" s="237"/>
      <c r="BY312" s="237"/>
      <c r="BZ312" s="237"/>
      <c r="CA312" s="237"/>
      <c r="CB312" s="237"/>
      <c r="CC312" s="237"/>
      <c r="CD312" s="237"/>
      <c r="CE312" s="237"/>
      <c r="CF312" s="237"/>
      <c r="CG312" s="237"/>
      <c r="CH312" s="237"/>
      <c r="CI312" s="237"/>
      <c r="CJ312" s="237"/>
      <c r="CK312" s="237"/>
      <c r="CL312" s="237"/>
      <c r="CM312" s="237"/>
      <c r="CN312" s="237"/>
      <c r="CO312" s="237"/>
      <c r="CP312" s="237"/>
      <c r="CQ312" s="237"/>
      <c r="CR312" s="237"/>
      <c r="CS312" s="237"/>
      <c r="CT312" s="237"/>
      <c r="CU312" s="237"/>
      <c r="CV312" s="237"/>
      <c r="CW312" s="237"/>
      <c r="CX312" s="237"/>
      <c r="CY312" s="237"/>
      <c r="CZ312" s="237"/>
      <c r="DA312" s="237"/>
      <c r="DB312" s="237"/>
      <c r="DC312" s="237"/>
      <c r="DD312" s="237"/>
      <c r="DE312" s="237"/>
      <c r="DF312" s="237"/>
      <c r="DG312" s="237"/>
      <c r="DH312" s="237"/>
      <c r="DI312" s="237"/>
      <c r="DJ312" s="237"/>
      <c r="DK312" s="237"/>
      <c r="DL312" s="237"/>
      <c r="DM312" s="237"/>
      <c r="DN312" s="237"/>
      <c r="DO312" s="237"/>
      <c r="DP312" s="237"/>
      <c r="DQ312" s="237"/>
      <c r="DR312" s="237"/>
      <c r="DS312" s="237"/>
      <c r="DT312" s="237"/>
      <c r="DU312" s="237"/>
      <c r="DV312" s="237"/>
      <c r="DW312" s="237"/>
      <c r="DX312" s="237"/>
      <c r="DY312" s="237"/>
      <c r="DZ312" s="237"/>
      <c r="EA312" s="237"/>
      <c r="EB312" s="237"/>
      <c r="EC312" s="237"/>
      <c r="ED312" s="237"/>
      <c r="EE312" s="237"/>
      <c r="EF312" s="237"/>
      <c r="EG312" s="237"/>
      <c r="EH312" s="237"/>
      <c r="EI312" s="237"/>
      <c r="EJ312" s="237"/>
      <c r="EK312" s="237"/>
      <c r="EL312" s="237"/>
      <c r="EM312" s="237"/>
      <c r="EN312" s="237"/>
      <c r="EO312" s="237"/>
      <c r="EP312" s="237"/>
      <c r="EQ312" s="237"/>
      <c r="ER312" s="237"/>
      <c r="ES312" s="237"/>
      <c r="ET312" s="237"/>
      <c r="EU312" s="237"/>
      <c r="EV312" s="237"/>
      <c r="EW312" s="237"/>
      <c r="EX312" s="237"/>
      <c r="EY312" s="237"/>
      <c r="EZ312" s="237"/>
      <c r="FA312" s="237"/>
      <c r="FB312" s="237"/>
      <c r="FC312" s="237"/>
      <c r="FD312" s="237"/>
      <c r="FE312" s="237"/>
      <c r="FF312" s="237"/>
      <c r="FG312" s="237"/>
      <c r="FH312" s="237"/>
      <c r="FI312" s="237"/>
      <c r="FJ312" s="237"/>
      <c r="FK312" s="237"/>
      <c r="FL312" s="237"/>
      <c r="FM312" s="237"/>
      <c r="FN312" s="237"/>
      <c r="FO312" s="237"/>
      <c r="FP312" s="237"/>
      <c r="FQ312" s="237"/>
      <c r="FR312" s="237"/>
      <c r="FS312" s="237"/>
      <c r="FT312" s="237"/>
      <c r="FU312" s="237"/>
      <c r="FV312" s="237"/>
      <c r="FW312" s="237"/>
      <c r="FX312" s="237"/>
      <c r="FY312" s="237"/>
      <c r="FZ312" s="237"/>
      <c r="GA312" s="237"/>
      <c r="GB312" s="237"/>
      <c r="GC312" s="237"/>
      <c r="GD312" s="237"/>
      <c r="GE312" s="237"/>
      <c r="GF312" s="237"/>
      <c r="GG312" s="237"/>
      <c r="GH312" s="237"/>
      <c r="GI312" s="237"/>
      <c r="GJ312" s="237"/>
      <c r="GK312" s="237"/>
      <c r="GL312" s="237"/>
      <c r="GM312" s="237"/>
      <c r="GN312" s="237"/>
      <c r="GO312" s="237"/>
      <c r="GP312" s="237"/>
      <c r="GQ312" s="237"/>
      <c r="GR312" s="237"/>
      <c r="GS312" s="237"/>
      <c r="GT312" s="237"/>
      <c r="GU312" s="237"/>
      <c r="GV312" s="237"/>
      <c r="GW312" s="237"/>
      <c r="GX312" s="237"/>
      <c r="GY312" s="237"/>
      <c r="GZ312" s="237"/>
      <c r="HA312" s="237"/>
      <c r="HB312" s="237"/>
      <c r="HC312" s="237"/>
    </row>
    <row r="313" spans="1:211" customFormat="1" ht="19.95" customHeight="1" x14ac:dyDescent="0.3">
      <c r="A313" s="229"/>
      <c r="B313" s="860" t="s">
        <v>1979</v>
      </c>
      <c r="C313" s="861"/>
      <c r="D313" s="861"/>
      <c r="E313" s="861"/>
      <c r="F313" s="861"/>
      <c r="G313" s="861"/>
      <c r="H313" s="861"/>
      <c r="I313" s="861"/>
      <c r="J313" s="206"/>
      <c r="K313" s="206"/>
      <c r="L313" s="206"/>
      <c r="M313" s="206"/>
      <c r="N313" s="206"/>
      <c r="O313" s="206"/>
      <c r="P313" s="206"/>
      <c r="Q313" s="206"/>
      <c r="R313" s="207"/>
      <c r="S313" s="229"/>
      <c r="T313" s="74"/>
      <c r="U313" s="74"/>
      <c r="V313" s="74"/>
      <c r="W313" s="74"/>
      <c r="X313" s="74"/>
      <c r="Y313" s="74"/>
      <c r="Z313" s="74"/>
      <c r="AA313" s="74"/>
      <c r="AB313" s="74"/>
      <c r="AC313" s="74"/>
      <c r="AD313" s="74"/>
      <c r="AE313" s="74"/>
      <c r="AF313" s="74"/>
      <c r="AG313" s="74"/>
      <c r="AH313" s="74"/>
      <c r="AI313" s="74"/>
      <c r="AJ313" s="74"/>
      <c r="AK313" s="74"/>
      <c r="AL313" s="74"/>
      <c r="AM313" s="74"/>
      <c r="AN313" s="74"/>
      <c r="AO313" s="74"/>
      <c r="AP313" s="74"/>
      <c r="AQ313" s="74"/>
      <c r="AR313" s="74"/>
      <c r="AS313" s="74"/>
      <c r="AT313" s="74"/>
      <c r="AU313" s="74"/>
      <c r="AV313" s="74"/>
      <c r="AW313" s="74"/>
      <c r="AX313" s="74"/>
      <c r="AY313" s="74"/>
      <c r="AZ313" s="74"/>
      <c r="BA313" s="74"/>
      <c r="BB313" s="74"/>
      <c r="BC313" s="74"/>
      <c r="BD313" s="74"/>
      <c r="BE313" s="74"/>
      <c r="BF313" s="74"/>
      <c r="BG313" s="74"/>
      <c r="BH313" s="74"/>
      <c r="BI313" s="74"/>
      <c r="BJ313" s="74"/>
      <c r="BK313" s="74"/>
      <c r="BL313" s="74"/>
      <c r="BM313" s="74"/>
      <c r="BN313" s="74"/>
      <c r="BO313" s="74"/>
      <c r="BP313" s="74"/>
      <c r="BQ313" s="74"/>
      <c r="BR313" s="74"/>
      <c r="BS313" s="74"/>
      <c r="BT313" s="74"/>
      <c r="BU313" s="74"/>
      <c r="BV313" s="74"/>
      <c r="BW313" s="74"/>
      <c r="BX313" s="74"/>
      <c r="BY313" s="74"/>
      <c r="BZ313" s="74"/>
      <c r="CA313" s="74"/>
      <c r="CB313" s="74"/>
      <c r="CC313" s="74"/>
      <c r="CD313" s="74"/>
      <c r="CE313" s="74"/>
      <c r="CF313" s="74"/>
      <c r="CG313" s="74"/>
      <c r="CH313" s="74"/>
      <c r="CI313" s="74"/>
      <c r="CJ313" s="74"/>
      <c r="CK313" s="74"/>
      <c r="CL313" s="74"/>
      <c r="CM313" s="74"/>
      <c r="CN313" s="74"/>
      <c r="CO313" s="74"/>
      <c r="CP313" s="74"/>
      <c r="CQ313" s="74"/>
      <c r="CR313" s="74"/>
      <c r="CS313" s="74"/>
      <c r="CT313" s="74"/>
      <c r="CU313" s="74"/>
      <c r="CV313" s="74"/>
      <c r="CW313" s="74"/>
      <c r="CX313" s="74"/>
      <c r="CY313" s="74"/>
      <c r="CZ313" s="74"/>
      <c r="DA313" s="74"/>
      <c r="DB313" s="74"/>
      <c r="DC313" s="74"/>
      <c r="DD313" s="74"/>
      <c r="DE313" s="74"/>
      <c r="DF313" s="74"/>
      <c r="DG313" s="74"/>
      <c r="DH313" s="74"/>
      <c r="DI313" s="74"/>
      <c r="DJ313" s="74"/>
      <c r="DK313" s="74"/>
      <c r="DL313" s="74"/>
      <c r="DM313" s="74"/>
      <c r="DN313" s="74"/>
      <c r="DO313" s="74"/>
      <c r="DP313" s="74"/>
      <c r="DQ313" s="74"/>
      <c r="DR313" s="74"/>
      <c r="DS313" s="74"/>
      <c r="DT313" s="74"/>
      <c r="DU313" s="74"/>
      <c r="DV313" s="74"/>
      <c r="DW313" s="74"/>
      <c r="DX313" s="74"/>
      <c r="DY313" s="74"/>
      <c r="DZ313" s="74"/>
      <c r="EA313" s="74"/>
      <c r="EB313" s="74"/>
      <c r="EC313" s="74"/>
      <c r="ED313" s="74"/>
      <c r="EE313" s="74"/>
      <c r="EF313" s="74"/>
      <c r="EG313" s="74"/>
      <c r="EH313" s="74"/>
      <c r="EI313" s="74"/>
      <c r="EJ313" s="74"/>
      <c r="EK313" s="74"/>
      <c r="EL313" s="74"/>
      <c r="EM313" s="74"/>
      <c r="EN313" s="74"/>
      <c r="EO313" s="74"/>
      <c r="EP313" s="74"/>
      <c r="EQ313" s="74"/>
      <c r="ER313" s="74"/>
      <c r="ES313" s="74"/>
      <c r="ET313" s="74"/>
      <c r="EU313" s="74"/>
      <c r="EV313" s="74"/>
      <c r="EW313" s="74"/>
      <c r="EX313" s="74"/>
      <c r="EY313" s="74"/>
      <c r="EZ313" s="74"/>
      <c r="FA313" s="74"/>
      <c r="FB313" s="74"/>
      <c r="FC313" s="74"/>
      <c r="FD313" s="74"/>
      <c r="FE313" s="74"/>
      <c r="FF313" s="74"/>
      <c r="FG313" s="74"/>
      <c r="FH313" s="74"/>
      <c r="FI313" s="74"/>
      <c r="FJ313" s="74"/>
      <c r="FK313" s="74"/>
      <c r="FL313" s="74"/>
      <c r="FM313" s="74"/>
      <c r="FN313" s="74"/>
      <c r="FO313" s="74"/>
      <c r="FP313" s="74"/>
      <c r="FQ313" s="74"/>
      <c r="FR313" s="74"/>
      <c r="FS313" s="74"/>
      <c r="FT313" s="74"/>
      <c r="FU313" s="74"/>
      <c r="FV313" s="74"/>
      <c r="FW313" s="74"/>
      <c r="FX313" s="74"/>
      <c r="FY313" s="74"/>
      <c r="FZ313" s="74"/>
      <c r="GA313" s="74"/>
      <c r="GB313" s="74"/>
      <c r="GC313" s="74"/>
      <c r="GD313" s="74"/>
      <c r="GE313" s="74"/>
      <c r="GF313" s="74"/>
      <c r="GG313" s="74"/>
      <c r="GH313" s="74"/>
      <c r="GI313" s="74"/>
      <c r="GJ313" s="74"/>
      <c r="GK313" s="74"/>
      <c r="GL313" s="74"/>
      <c r="GM313" s="74"/>
      <c r="GN313" s="74"/>
      <c r="GO313" s="74"/>
      <c r="GP313" s="74"/>
      <c r="GQ313" s="74"/>
      <c r="GR313" s="74"/>
      <c r="GS313" s="74"/>
      <c r="GT313" s="74"/>
      <c r="GU313" s="74"/>
      <c r="GV313" s="74"/>
      <c r="GW313" s="74"/>
      <c r="GX313" s="74"/>
      <c r="GY313" s="74"/>
      <c r="GZ313" s="74"/>
      <c r="HA313" s="74"/>
      <c r="HB313" s="74"/>
      <c r="HC313" s="74"/>
    </row>
    <row r="314" spans="1:211" customFormat="1" ht="10.199999999999999" customHeight="1" x14ac:dyDescent="0.3">
      <c r="A314" s="229"/>
      <c r="B314" s="924"/>
      <c r="C314" s="925"/>
      <c r="D314" s="925"/>
      <c r="E314" s="925"/>
      <c r="F314" s="925"/>
      <c r="G314" s="925"/>
      <c r="H314" s="925"/>
      <c r="I314" s="925"/>
      <c r="J314" s="216"/>
      <c r="K314" s="216"/>
      <c r="L314" s="77"/>
      <c r="M314" s="77"/>
      <c r="N314" s="77"/>
      <c r="O314" s="77"/>
      <c r="P314" s="77"/>
      <c r="Q314" s="77"/>
      <c r="R314" s="217"/>
      <c r="S314" s="229"/>
      <c r="T314" s="74"/>
      <c r="U314" s="74"/>
      <c r="V314" s="74"/>
      <c r="W314" s="74"/>
      <c r="X314" s="74"/>
      <c r="Y314" s="74"/>
      <c r="Z314" s="74"/>
      <c r="AA314" s="74"/>
      <c r="AB314" s="74"/>
      <c r="AC314" s="74"/>
      <c r="AD314" s="74"/>
      <c r="AE314" s="74"/>
      <c r="AF314" s="74"/>
      <c r="AG314" s="74"/>
      <c r="AH314" s="74"/>
      <c r="AI314" s="74"/>
      <c r="AJ314" s="74"/>
      <c r="AK314" s="74"/>
      <c r="AL314" s="74"/>
      <c r="AM314" s="74"/>
      <c r="AN314" s="74"/>
      <c r="AO314" s="74"/>
      <c r="AP314" s="74"/>
      <c r="AQ314" s="74"/>
      <c r="AR314" s="74"/>
      <c r="AS314" s="74"/>
      <c r="AT314" s="74"/>
      <c r="AU314" s="74"/>
      <c r="AV314" s="74"/>
      <c r="AW314" s="74"/>
      <c r="AX314" s="74"/>
      <c r="AY314" s="74"/>
      <c r="AZ314" s="74"/>
      <c r="BA314" s="74"/>
      <c r="BB314" s="74"/>
      <c r="BC314" s="74"/>
      <c r="BD314" s="74"/>
      <c r="BE314" s="74"/>
      <c r="BF314" s="74"/>
      <c r="BG314" s="74"/>
      <c r="BH314" s="74"/>
      <c r="BI314" s="74"/>
      <c r="BJ314" s="74"/>
      <c r="BK314" s="74"/>
      <c r="BL314" s="74"/>
      <c r="BM314" s="74"/>
      <c r="BN314" s="74"/>
      <c r="BO314" s="74"/>
      <c r="BP314" s="74"/>
      <c r="BQ314" s="74"/>
      <c r="BR314" s="74"/>
      <c r="BS314" s="74"/>
      <c r="BT314" s="74"/>
      <c r="BU314" s="74"/>
      <c r="BV314" s="74"/>
      <c r="BW314" s="74"/>
      <c r="BX314" s="74"/>
      <c r="BY314" s="74"/>
      <c r="BZ314" s="74"/>
      <c r="CA314" s="74"/>
      <c r="CB314" s="74"/>
      <c r="CC314" s="74"/>
      <c r="CD314" s="74"/>
      <c r="CE314" s="74"/>
      <c r="CF314" s="74"/>
      <c r="CG314" s="74"/>
      <c r="CH314" s="74"/>
      <c r="CI314" s="74"/>
      <c r="CJ314" s="74"/>
      <c r="CK314" s="74"/>
      <c r="CL314" s="74"/>
      <c r="CM314" s="74"/>
      <c r="CN314" s="74"/>
      <c r="CO314" s="74"/>
      <c r="CP314" s="74"/>
      <c r="CQ314" s="74"/>
      <c r="CR314" s="74"/>
      <c r="CS314" s="74"/>
      <c r="CT314" s="74"/>
      <c r="CU314" s="74"/>
      <c r="CV314" s="74"/>
      <c r="CW314" s="74"/>
      <c r="CX314" s="74"/>
      <c r="CY314" s="74"/>
      <c r="CZ314" s="74"/>
      <c r="DA314" s="74"/>
      <c r="DB314" s="74"/>
      <c r="DC314" s="74"/>
      <c r="DD314" s="74"/>
      <c r="DE314" s="74"/>
      <c r="DF314" s="74"/>
      <c r="DG314" s="74"/>
      <c r="DH314" s="74"/>
      <c r="DI314" s="74"/>
      <c r="DJ314" s="74"/>
      <c r="DK314" s="74"/>
      <c r="DL314" s="74"/>
      <c r="DM314" s="74"/>
      <c r="DN314" s="74"/>
      <c r="DO314" s="74"/>
      <c r="DP314" s="74"/>
      <c r="DQ314" s="74"/>
      <c r="DR314" s="74"/>
      <c r="DS314" s="74"/>
      <c r="DT314" s="74"/>
      <c r="DU314" s="74"/>
      <c r="DV314" s="74"/>
      <c r="DW314" s="74"/>
      <c r="DX314" s="74"/>
      <c r="DY314" s="74"/>
      <c r="DZ314" s="74"/>
      <c r="EA314" s="74"/>
      <c r="EB314" s="74"/>
      <c r="EC314" s="74"/>
      <c r="ED314" s="74"/>
      <c r="EE314" s="74"/>
      <c r="EF314" s="74"/>
      <c r="EG314" s="74"/>
      <c r="EH314" s="74"/>
      <c r="EI314" s="74"/>
      <c r="EJ314" s="74"/>
      <c r="EK314" s="74"/>
      <c r="EL314" s="74"/>
      <c r="EM314" s="74"/>
      <c r="EN314" s="74"/>
      <c r="EO314" s="74"/>
      <c r="EP314" s="74"/>
      <c r="EQ314" s="74"/>
      <c r="ER314" s="74"/>
      <c r="ES314" s="74"/>
      <c r="ET314" s="74"/>
      <c r="EU314" s="74"/>
      <c r="EV314" s="74"/>
      <c r="EW314" s="74"/>
      <c r="EX314" s="74"/>
      <c r="EY314" s="74"/>
      <c r="EZ314" s="74"/>
      <c r="FA314" s="74"/>
      <c r="FB314" s="74"/>
      <c r="FC314" s="74"/>
      <c r="FD314" s="74"/>
      <c r="FE314" s="74"/>
      <c r="FF314" s="74"/>
      <c r="FG314" s="74"/>
      <c r="FH314" s="74"/>
      <c r="FI314" s="74"/>
      <c r="FJ314" s="74"/>
      <c r="FK314" s="74"/>
      <c r="FL314" s="74"/>
      <c r="FM314" s="74"/>
      <c r="FN314" s="74"/>
      <c r="FO314" s="74"/>
      <c r="FP314" s="74"/>
      <c r="FQ314" s="74"/>
      <c r="FR314" s="74"/>
      <c r="FS314" s="74"/>
      <c r="FT314" s="74"/>
      <c r="FU314" s="74"/>
      <c r="FV314" s="74"/>
      <c r="FW314" s="74"/>
      <c r="FX314" s="74"/>
      <c r="FY314" s="74"/>
      <c r="FZ314" s="74"/>
      <c r="GA314" s="74"/>
      <c r="GB314" s="74"/>
      <c r="GC314" s="74"/>
      <c r="GD314" s="74"/>
      <c r="GE314" s="74"/>
      <c r="GF314" s="74"/>
      <c r="GG314" s="74"/>
      <c r="GH314" s="74"/>
      <c r="GI314" s="74"/>
      <c r="GJ314" s="74"/>
      <c r="GK314" s="74"/>
      <c r="GL314" s="74"/>
      <c r="GM314" s="74"/>
      <c r="GN314" s="74"/>
      <c r="GO314" s="74"/>
      <c r="GP314" s="74"/>
      <c r="GQ314" s="74"/>
      <c r="GR314" s="74"/>
      <c r="GS314" s="74"/>
      <c r="GT314" s="74"/>
      <c r="GU314" s="74"/>
      <c r="GV314" s="74"/>
      <c r="GW314" s="74"/>
      <c r="GX314" s="74"/>
      <c r="GY314" s="74"/>
      <c r="GZ314" s="74"/>
      <c r="HA314" s="74"/>
      <c r="HB314" s="74"/>
      <c r="HC314" s="74"/>
    </row>
    <row r="315" spans="1:211" customFormat="1" ht="19.95" customHeight="1" x14ac:dyDescent="0.3">
      <c r="A315" s="36"/>
      <c r="B315" s="36"/>
      <c r="C315" s="235"/>
      <c r="D315" s="236"/>
      <c r="E315" s="236"/>
      <c r="F315" s="236"/>
      <c r="G315" s="236"/>
      <c r="H315" s="236"/>
      <c r="I315" s="236"/>
      <c r="J315" s="236"/>
      <c r="K315" s="236"/>
      <c r="L315" s="236"/>
      <c r="M315" s="236"/>
      <c r="N315" s="236"/>
      <c r="O315" s="236"/>
      <c r="P315" s="236"/>
      <c r="Q315" s="236"/>
      <c r="R315" s="36"/>
      <c r="S315" s="36"/>
      <c r="T315" s="74"/>
      <c r="U315" s="74"/>
      <c r="V315" s="74"/>
      <c r="W315" s="74"/>
      <c r="X315" s="74"/>
      <c r="Y315" s="74"/>
      <c r="Z315" s="74"/>
      <c r="AA315" s="74"/>
      <c r="AB315" s="74"/>
      <c r="AC315" s="74"/>
      <c r="AD315" s="74"/>
      <c r="AE315" s="74"/>
      <c r="AF315" s="74"/>
      <c r="AG315" s="74"/>
      <c r="AH315" s="74"/>
      <c r="AI315" s="74"/>
      <c r="AJ315" s="74"/>
      <c r="AK315" s="74"/>
      <c r="AL315" s="74"/>
      <c r="AM315" s="74"/>
      <c r="AN315" s="74"/>
      <c r="AO315" s="74"/>
      <c r="AP315" s="74"/>
      <c r="AQ315" s="74"/>
      <c r="AR315" s="74"/>
      <c r="AS315" s="74"/>
      <c r="AT315" s="74"/>
      <c r="AU315" s="74"/>
      <c r="AV315" s="74"/>
      <c r="AW315" s="74"/>
      <c r="AX315" s="74"/>
      <c r="AY315" s="74"/>
      <c r="AZ315" s="74"/>
      <c r="BA315" s="74"/>
      <c r="BB315" s="74"/>
      <c r="BC315" s="74"/>
      <c r="BD315" s="74"/>
      <c r="BE315" s="74"/>
      <c r="BF315" s="74"/>
      <c r="BG315" s="74"/>
      <c r="BH315" s="74"/>
      <c r="BI315" s="74"/>
      <c r="BJ315" s="74"/>
      <c r="BK315" s="74"/>
      <c r="BL315" s="74"/>
      <c r="BM315" s="74"/>
      <c r="BN315" s="74"/>
      <c r="BO315" s="74"/>
      <c r="BP315" s="74"/>
      <c r="BQ315" s="74"/>
      <c r="BR315" s="74"/>
      <c r="BS315" s="74"/>
      <c r="BT315" s="74"/>
      <c r="BU315" s="74"/>
      <c r="BV315" s="74"/>
      <c r="BW315" s="74"/>
      <c r="BX315" s="74"/>
      <c r="BY315" s="74"/>
      <c r="BZ315" s="74"/>
      <c r="CA315" s="74"/>
      <c r="CB315" s="74"/>
      <c r="CC315" s="74"/>
      <c r="CD315" s="74"/>
      <c r="CE315" s="74"/>
      <c r="CF315" s="74"/>
      <c r="CG315" s="74"/>
      <c r="CH315" s="74"/>
      <c r="CI315" s="74"/>
      <c r="CJ315" s="74"/>
      <c r="CK315" s="74"/>
      <c r="CL315" s="74"/>
      <c r="CM315" s="74"/>
      <c r="CN315" s="74"/>
      <c r="CO315" s="74"/>
      <c r="CP315" s="74"/>
      <c r="CQ315" s="74"/>
      <c r="CR315" s="74"/>
      <c r="CS315" s="74"/>
      <c r="CT315" s="74"/>
      <c r="CU315" s="74"/>
      <c r="CV315" s="74"/>
      <c r="CW315" s="74"/>
      <c r="CX315" s="74"/>
      <c r="CY315" s="74"/>
      <c r="CZ315" s="74"/>
      <c r="DA315" s="74"/>
      <c r="DB315" s="74"/>
      <c r="DC315" s="74"/>
      <c r="DD315" s="74"/>
      <c r="DE315" s="74"/>
      <c r="DF315" s="74"/>
      <c r="DG315" s="74"/>
      <c r="DH315" s="74"/>
      <c r="DI315" s="74"/>
      <c r="DJ315" s="74"/>
      <c r="DK315" s="74"/>
      <c r="DL315" s="74"/>
      <c r="DM315" s="74"/>
      <c r="DN315" s="74"/>
      <c r="DO315" s="74"/>
      <c r="DP315" s="74"/>
      <c r="DQ315" s="74"/>
      <c r="DR315" s="74"/>
      <c r="DS315" s="74"/>
      <c r="DT315" s="74"/>
      <c r="DU315" s="74"/>
      <c r="DV315" s="74"/>
      <c r="DW315" s="74"/>
      <c r="DX315" s="74"/>
      <c r="DY315" s="74"/>
      <c r="DZ315" s="74"/>
      <c r="EA315" s="74"/>
      <c r="EB315" s="74"/>
      <c r="EC315" s="74"/>
      <c r="ED315" s="74"/>
      <c r="EE315" s="74"/>
      <c r="EF315" s="74"/>
      <c r="EG315" s="74"/>
      <c r="EH315" s="74"/>
      <c r="EI315" s="74"/>
      <c r="EJ315" s="74"/>
      <c r="EK315" s="74"/>
      <c r="EL315" s="74"/>
      <c r="EM315" s="74"/>
      <c r="EN315" s="74"/>
      <c r="EO315" s="74"/>
      <c r="EP315" s="74"/>
      <c r="EQ315" s="74"/>
      <c r="ER315" s="74"/>
      <c r="ES315" s="74"/>
      <c r="ET315" s="74"/>
      <c r="EU315" s="74"/>
      <c r="EV315" s="74"/>
      <c r="EW315" s="74"/>
      <c r="EX315" s="74"/>
      <c r="EY315" s="74"/>
      <c r="EZ315" s="74"/>
      <c r="FA315" s="74"/>
      <c r="FB315" s="74"/>
      <c r="FC315" s="74"/>
      <c r="FD315" s="74"/>
      <c r="FE315" s="74"/>
      <c r="FF315" s="74"/>
      <c r="FG315" s="74"/>
      <c r="FH315" s="74"/>
      <c r="FI315" s="74"/>
      <c r="FJ315" s="74"/>
      <c r="FK315" s="74"/>
      <c r="FL315" s="74"/>
      <c r="FM315" s="74"/>
      <c r="FN315" s="74"/>
      <c r="FO315" s="74"/>
      <c r="FP315" s="74"/>
      <c r="FQ315" s="74"/>
      <c r="FR315" s="74"/>
      <c r="FS315" s="74"/>
      <c r="FT315" s="74"/>
      <c r="FU315" s="74"/>
      <c r="FV315" s="74"/>
      <c r="FW315" s="74"/>
      <c r="FX315" s="74"/>
      <c r="FY315" s="74"/>
      <c r="FZ315" s="74"/>
      <c r="GA315" s="74"/>
      <c r="GB315" s="74"/>
      <c r="GC315" s="74"/>
      <c r="GD315" s="74"/>
      <c r="GE315" s="74"/>
      <c r="GF315" s="74"/>
      <c r="GG315" s="74"/>
      <c r="GH315" s="74"/>
      <c r="GI315" s="74"/>
      <c r="GJ315" s="74"/>
      <c r="GK315" s="74"/>
      <c r="GL315" s="74"/>
      <c r="GM315" s="74"/>
      <c r="GN315" s="74"/>
      <c r="GO315" s="74"/>
      <c r="GP315" s="74"/>
      <c r="GQ315" s="74"/>
      <c r="GR315" s="74"/>
      <c r="GS315" s="74"/>
      <c r="GT315" s="74"/>
      <c r="GU315" s="74"/>
      <c r="GV315" s="74"/>
      <c r="GW315" s="74"/>
      <c r="GX315" s="74"/>
      <c r="GY315" s="74"/>
      <c r="GZ315" s="74"/>
      <c r="HA315" s="74"/>
      <c r="HB315" s="74"/>
      <c r="HC315" s="74"/>
    </row>
    <row r="316" spans="1:211" customFormat="1" ht="25.2" customHeight="1" x14ac:dyDescent="0.3">
      <c r="A316" s="36"/>
      <c r="B316" s="838" t="s">
        <v>1980</v>
      </c>
      <c r="C316" s="839"/>
      <c r="D316" s="839"/>
      <c r="E316" s="839"/>
      <c r="F316" s="839"/>
      <c r="G316" s="839"/>
      <c r="H316" s="839"/>
      <c r="I316" s="839"/>
      <c r="J316" s="839"/>
      <c r="K316" s="839"/>
      <c r="L316" s="839"/>
      <c r="M316" s="839"/>
      <c r="N316" s="839"/>
      <c r="O316" s="839"/>
      <c r="P316" s="839"/>
      <c r="Q316" s="839"/>
      <c r="R316" s="840"/>
      <c r="S316" s="36"/>
      <c r="T316" s="74"/>
      <c r="U316" s="74"/>
      <c r="V316" s="74"/>
      <c r="W316" s="74"/>
      <c r="X316" s="74"/>
      <c r="Y316" s="74"/>
      <c r="Z316" s="74"/>
      <c r="AA316" s="74"/>
      <c r="AB316" s="74"/>
      <c r="AC316" s="74"/>
      <c r="AD316" s="74"/>
      <c r="AE316" s="74"/>
      <c r="AF316" s="74"/>
      <c r="AG316" s="74"/>
      <c r="AH316" s="74"/>
      <c r="AI316" s="74"/>
      <c r="AJ316" s="74"/>
      <c r="AK316" s="74"/>
      <c r="AL316" s="74"/>
      <c r="AM316" s="74"/>
      <c r="AN316" s="74"/>
      <c r="AO316" s="74"/>
      <c r="AP316" s="74"/>
      <c r="AQ316" s="74"/>
      <c r="AR316" s="74"/>
      <c r="AS316" s="74"/>
      <c r="AT316" s="74"/>
      <c r="AU316" s="74"/>
      <c r="AV316" s="74"/>
      <c r="AW316" s="74"/>
      <c r="AX316" s="74"/>
      <c r="AY316" s="74"/>
      <c r="AZ316" s="74"/>
      <c r="BA316" s="74"/>
      <c r="BB316" s="74"/>
      <c r="BC316" s="74"/>
      <c r="BD316" s="74"/>
      <c r="BE316" s="74"/>
      <c r="BF316" s="74"/>
      <c r="BG316" s="74"/>
      <c r="BH316" s="74"/>
      <c r="BI316" s="74"/>
      <c r="BJ316" s="74"/>
      <c r="BK316" s="74"/>
      <c r="BL316" s="74"/>
      <c r="BM316" s="74"/>
      <c r="BN316" s="74"/>
      <c r="BO316" s="74"/>
      <c r="BP316" s="74"/>
      <c r="BQ316" s="74"/>
      <c r="BR316" s="74"/>
      <c r="BS316" s="74"/>
      <c r="BT316" s="74"/>
      <c r="BU316" s="74"/>
      <c r="BV316" s="74"/>
      <c r="BW316" s="74"/>
      <c r="BX316" s="74"/>
      <c r="BY316" s="74"/>
      <c r="BZ316" s="74"/>
      <c r="CA316" s="74"/>
      <c r="CB316" s="74"/>
      <c r="CC316" s="74"/>
      <c r="CD316" s="74"/>
      <c r="CE316" s="74"/>
      <c r="CF316" s="74"/>
      <c r="CG316" s="74"/>
      <c r="CH316" s="74"/>
      <c r="CI316" s="74"/>
      <c r="CJ316" s="74"/>
      <c r="CK316" s="74"/>
      <c r="CL316" s="74"/>
      <c r="CM316" s="74"/>
      <c r="CN316" s="74"/>
      <c r="CO316" s="74"/>
      <c r="CP316" s="74"/>
      <c r="CQ316" s="74"/>
      <c r="CR316" s="74"/>
      <c r="CS316" s="74"/>
      <c r="CT316" s="74"/>
      <c r="CU316" s="74"/>
      <c r="CV316" s="74"/>
      <c r="CW316" s="74"/>
      <c r="CX316" s="74"/>
      <c r="CY316" s="74"/>
      <c r="CZ316" s="74"/>
      <c r="DA316" s="74"/>
      <c r="DB316" s="74"/>
      <c r="DC316" s="74"/>
      <c r="DD316" s="74"/>
      <c r="DE316" s="74"/>
      <c r="DF316" s="74"/>
      <c r="DG316" s="74"/>
      <c r="DH316" s="74"/>
      <c r="DI316" s="74"/>
      <c r="DJ316" s="74"/>
      <c r="DK316" s="74"/>
      <c r="DL316" s="74"/>
      <c r="DM316" s="74"/>
      <c r="DN316" s="74"/>
      <c r="DO316" s="74"/>
      <c r="DP316" s="74"/>
      <c r="DQ316" s="74"/>
      <c r="DR316" s="74"/>
      <c r="DS316" s="74"/>
      <c r="DT316" s="74"/>
      <c r="DU316" s="74"/>
      <c r="DV316" s="74"/>
      <c r="DW316" s="74"/>
      <c r="DX316" s="74"/>
      <c r="DY316" s="74"/>
      <c r="DZ316" s="74"/>
      <c r="EA316" s="74"/>
      <c r="EB316" s="74"/>
      <c r="EC316" s="74"/>
      <c r="ED316" s="74"/>
      <c r="EE316" s="74"/>
      <c r="EF316" s="74"/>
      <c r="EG316" s="74"/>
      <c r="EH316" s="74"/>
      <c r="EI316" s="74"/>
      <c r="EJ316" s="74"/>
      <c r="EK316" s="74"/>
      <c r="EL316" s="74"/>
      <c r="EM316" s="74"/>
      <c r="EN316" s="74"/>
      <c r="EO316" s="74"/>
      <c r="EP316" s="74"/>
      <c r="EQ316" s="74"/>
      <c r="ER316" s="74"/>
      <c r="ES316" s="74"/>
      <c r="ET316" s="74"/>
      <c r="EU316" s="74"/>
      <c r="EV316" s="74"/>
      <c r="EW316" s="74"/>
      <c r="EX316" s="74"/>
      <c r="EY316" s="74"/>
      <c r="EZ316" s="74"/>
      <c r="FA316" s="74"/>
      <c r="FB316" s="74"/>
      <c r="FC316" s="74"/>
      <c r="FD316" s="74"/>
      <c r="FE316" s="74"/>
      <c r="FF316" s="74"/>
      <c r="FG316" s="74"/>
      <c r="FH316" s="74"/>
      <c r="FI316" s="74"/>
      <c r="FJ316" s="74"/>
      <c r="FK316" s="74"/>
      <c r="FL316" s="74"/>
      <c r="FM316" s="74"/>
      <c r="FN316" s="74"/>
      <c r="FO316" s="74"/>
      <c r="FP316" s="74"/>
      <c r="FQ316" s="74"/>
      <c r="FR316" s="74"/>
      <c r="FS316" s="74"/>
      <c r="FT316" s="74"/>
      <c r="FU316" s="74"/>
      <c r="FV316" s="74"/>
      <c r="FW316" s="74"/>
      <c r="FX316" s="74"/>
      <c r="FY316" s="74"/>
      <c r="FZ316" s="74"/>
      <c r="GA316" s="74"/>
      <c r="GB316" s="74"/>
      <c r="GC316" s="74"/>
      <c r="GD316" s="74"/>
      <c r="GE316" s="74"/>
      <c r="GF316" s="74"/>
      <c r="GG316" s="74"/>
      <c r="GH316" s="74"/>
      <c r="GI316" s="74"/>
      <c r="GJ316" s="74"/>
      <c r="GK316" s="74"/>
      <c r="GL316" s="74"/>
      <c r="GM316" s="74"/>
      <c r="GN316" s="74"/>
      <c r="GO316" s="74"/>
      <c r="GP316" s="74"/>
      <c r="GQ316" s="74"/>
      <c r="GR316" s="74"/>
      <c r="GS316" s="74"/>
      <c r="GT316" s="74"/>
      <c r="GU316" s="74"/>
      <c r="GV316" s="74"/>
      <c r="GW316" s="74"/>
      <c r="GX316" s="74"/>
      <c r="GY316" s="74"/>
      <c r="GZ316" s="74"/>
      <c r="HA316" s="74"/>
      <c r="HB316" s="74"/>
      <c r="HC316" s="74"/>
    </row>
    <row r="317" spans="1:211" customFormat="1" ht="10.199999999999999" customHeight="1" x14ac:dyDescent="0.3">
      <c r="A317" s="36"/>
      <c r="B317" s="73"/>
      <c r="C317" s="218"/>
      <c r="D317" s="74"/>
      <c r="E317" s="222"/>
      <c r="F317" s="202"/>
      <c r="G317" s="74"/>
      <c r="H317" s="74"/>
      <c r="I317" s="74"/>
      <c r="J317" s="74"/>
      <c r="K317" s="74"/>
      <c r="L317" s="74"/>
      <c r="M317" s="222"/>
      <c r="N317" s="74"/>
      <c r="O317" s="74"/>
      <c r="P317" s="74"/>
      <c r="Q317" s="74"/>
      <c r="R317" s="75"/>
      <c r="S317" s="36"/>
      <c r="T317" s="74"/>
      <c r="U317" s="74"/>
      <c r="V317" s="74"/>
      <c r="W317" s="74"/>
      <c r="X317" s="74"/>
      <c r="Y317" s="74"/>
      <c r="Z317" s="74"/>
      <c r="AA317" s="74"/>
      <c r="AB317" s="74"/>
      <c r="AC317" s="74"/>
      <c r="AD317" s="74"/>
      <c r="AE317" s="74"/>
      <c r="AF317" s="74"/>
      <c r="AG317" s="74"/>
      <c r="AH317" s="74"/>
      <c r="AI317" s="74"/>
      <c r="AJ317" s="74"/>
      <c r="AK317" s="74"/>
      <c r="AL317" s="74"/>
      <c r="AM317" s="74"/>
      <c r="AN317" s="74"/>
      <c r="AO317" s="74"/>
      <c r="AP317" s="74"/>
      <c r="AQ317" s="74"/>
      <c r="AR317" s="74"/>
      <c r="AS317" s="74"/>
      <c r="AT317" s="74"/>
      <c r="AU317" s="74"/>
      <c r="AV317" s="74"/>
      <c r="AW317" s="74"/>
      <c r="AX317" s="74"/>
      <c r="AY317" s="74"/>
      <c r="AZ317" s="74"/>
      <c r="BA317" s="74"/>
      <c r="BB317" s="74"/>
      <c r="BC317" s="74"/>
      <c r="BD317" s="74"/>
      <c r="BE317" s="74"/>
      <c r="BF317" s="74"/>
      <c r="BG317" s="74"/>
      <c r="BH317" s="74"/>
      <c r="BI317" s="74"/>
      <c r="BJ317" s="74"/>
      <c r="BK317" s="74"/>
      <c r="BL317" s="74"/>
      <c r="BM317" s="74"/>
      <c r="BN317" s="74"/>
      <c r="BO317" s="74"/>
      <c r="BP317" s="74"/>
      <c r="BQ317" s="74"/>
      <c r="BR317" s="74"/>
      <c r="BS317" s="74"/>
      <c r="BT317" s="74"/>
      <c r="BU317" s="74"/>
      <c r="BV317" s="74"/>
      <c r="BW317" s="74"/>
      <c r="BX317" s="74"/>
      <c r="BY317" s="74"/>
      <c r="BZ317" s="74"/>
      <c r="CA317" s="74"/>
      <c r="CB317" s="74"/>
      <c r="CC317" s="74"/>
      <c r="CD317" s="74"/>
      <c r="CE317" s="74"/>
      <c r="CF317" s="74"/>
      <c r="CG317" s="74"/>
      <c r="CH317" s="74"/>
      <c r="CI317" s="74"/>
      <c r="CJ317" s="74"/>
      <c r="CK317" s="74"/>
      <c r="CL317" s="74"/>
      <c r="CM317" s="74"/>
      <c r="CN317" s="74"/>
      <c r="CO317" s="74"/>
      <c r="CP317" s="74"/>
      <c r="CQ317" s="74"/>
      <c r="CR317" s="74"/>
      <c r="CS317" s="74"/>
      <c r="CT317" s="74"/>
      <c r="CU317" s="74"/>
      <c r="CV317" s="74"/>
      <c r="CW317" s="74"/>
      <c r="CX317" s="74"/>
      <c r="CY317" s="74"/>
      <c r="CZ317" s="74"/>
      <c r="DA317" s="74"/>
      <c r="DB317" s="74"/>
      <c r="DC317" s="74"/>
      <c r="DD317" s="74"/>
      <c r="DE317" s="74"/>
      <c r="DF317" s="74"/>
      <c r="DG317" s="74"/>
      <c r="DH317" s="74"/>
      <c r="DI317" s="74"/>
      <c r="DJ317" s="74"/>
      <c r="DK317" s="74"/>
      <c r="DL317" s="74"/>
      <c r="DM317" s="74"/>
      <c r="DN317" s="74"/>
      <c r="DO317" s="74"/>
      <c r="DP317" s="74"/>
      <c r="DQ317" s="74"/>
      <c r="DR317" s="74"/>
      <c r="DS317" s="74"/>
      <c r="DT317" s="74"/>
      <c r="DU317" s="74"/>
      <c r="DV317" s="74"/>
      <c r="DW317" s="74"/>
      <c r="DX317" s="74"/>
      <c r="DY317" s="74"/>
      <c r="DZ317" s="74"/>
      <c r="EA317" s="74"/>
      <c r="EB317" s="74"/>
      <c r="EC317" s="74"/>
      <c r="ED317" s="74"/>
      <c r="EE317" s="74"/>
      <c r="EF317" s="74"/>
      <c r="EG317" s="74"/>
      <c r="EH317" s="74"/>
      <c r="EI317" s="74"/>
      <c r="EJ317" s="74"/>
      <c r="EK317" s="74"/>
      <c r="EL317" s="74"/>
      <c r="EM317" s="74"/>
      <c r="EN317" s="74"/>
      <c r="EO317" s="74"/>
      <c r="EP317" s="74"/>
      <c r="EQ317" s="74"/>
      <c r="ER317" s="74"/>
      <c r="ES317" s="74"/>
      <c r="ET317" s="74"/>
      <c r="EU317" s="74"/>
      <c r="EV317" s="74"/>
      <c r="EW317" s="74"/>
      <c r="EX317" s="74"/>
      <c r="EY317" s="74"/>
      <c r="EZ317" s="74"/>
      <c r="FA317" s="74"/>
      <c r="FB317" s="74"/>
      <c r="FC317" s="74"/>
      <c r="FD317" s="74"/>
      <c r="FE317" s="74"/>
      <c r="FF317" s="74"/>
      <c r="FG317" s="74"/>
      <c r="FH317" s="74"/>
      <c r="FI317" s="74"/>
      <c r="FJ317" s="74"/>
      <c r="FK317" s="74"/>
      <c r="FL317" s="74"/>
      <c r="FM317" s="74"/>
      <c r="FN317" s="74"/>
      <c r="FO317" s="74"/>
      <c r="FP317" s="74"/>
      <c r="FQ317" s="74"/>
      <c r="FR317" s="74"/>
      <c r="FS317" s="74"/>
      <c r="FT317" s="74"/>
      <c r="FU317" s="74"/>
      <c r="FV317" s="74"/>
      <c r="FW317" s="74"/>
      <c r="FX317" s="74"/>
      <c r="FY317" s="74"/>
      <c r="FZ317" s="74"/>
      <c r="GA317" s="74"/>
      <c r="GB317" s="74"/>
      <c r="GC317" s="74"/>
      <c r="GD317" s="74"/>
      <c r="GE317" s="74"/>
      <c r="GF317" s="74"/>
      <c r="GG317" s="74"/>
      <c r="GH317" s="74"/>
      <c r="GI317" s="74"/>
      <c r="GJ317" s="74"/>
      <c r="GK317" s="74"/>
      <c r="GL317" s="74"/>
      <c r="GM317" s="74"/>
      <c r="GN317" s="74"/>
      <c r="GO317" s="74"/>
      <c r="GP317" s="74"/>
      <c r="GQ317" s="74"/>
      <c r="GR317" s="74"/>
      <c r="GS317" s="74"/>
      <c r="GT317" s="74"/>
      <c r="GU317" s="74"/>
      <c r="GV317" s="74"/>
      <c r="GW317" s="74"/>
      <c r="GX317" s="74"/>
      <c r="GY317" s="74"/>
      <c r="GZ317" s="74"/>
      <c r="HA317" s="74"/>
      <c r="HB317" s="74"/>
      <c r="HC317" s="74"/>
    </row>
    <row r="318" spans="1:211" customFormat="1" ht="19.95" customHeight="1" x14ac:dyDescent="0.3">
      <c r="A318" s="36"/>
      <c r="B318" s="686" t="s">
        <v>1981</v>
      </c>
      <c r="C318" s="687"/>
      <c r="D318" s="687"/>
      <c r="E318" s="687"/>
      <c r="F318" s="687"/>
      <c r="G318" s="687"/>
      <c r="H318" s="687"/>
      <c r="I318" s="687"/>
      <c r="J318" s="687"/>
      <c r="K318" s="687"/>
      <c r="L318" s="687"/>
      <c r="M318" s="687"/>
      <c r="N318" s="687"/>
      <c r="O318" s="687"/>
      <c r="P318" s="687"/>
      <c r="Q318" s="687"/>
      <c r="R318" s="688"/>
      <c r="S318" s="36"/>
      <c r="T318" s="74"/>
      <c r="U318" s="74"/>
      <c r="V318" s="74"/>
      <c r="W318" s="74"/>
      <c r="X318" s="74"/>
      <c r="Y318" s="74"/>
      <c r="Z318" s="74"/>
      <c r="AA318" s="74"/>
      <c r="AB318" s="74"/>
      <c r="AC318" s="74"/>
      <c r="AD318" s="74"/>
      <c r="AE318" s="74"/>
      <c r="AF318" s="74"/>
      <c r="AG318" s="74"/>
      <c r="AH318" s="74"/>
      <c r="AI318" s="74"/>
      <c r="AJ318" s="74"/>
      <c r="AK318" s="74"/>
      <c r="AL318" s="74"/>
      <c r="AM318" s="74"/>
      <c r="AN318" s="74"/>
      <c r="AO318" s="74"/>
      <c r="AP318" s="74"/>
      <c r="AQ318" s="74"/>
      <c r="AR318" s="74"/>
      <c r="AS318" s="74"/>
      <c r="AT318" s="74"/>
      <c r="AU318" s="74"/>
      <c r="AV318" s="74"/>
      <c r="AW318" s="74"/>
      <c r="AX318" s="74"/>
      <c r="AY318" s="74"/>
      <c r="AZ318" s="74"/>
      <c r="BA318" s="74"/>
      <c r="BB318" s="74"/>
      <c r="BC318" s="74"/>
      <c r="BD318" s="74"/>
      <c r="BE318" s="74"/>
      <c r="BF318" s="74"/>
      <c r="BG318" s="74"/>
      <c r="BH318" s="74"/>
      <c r="BI318" s="74"/>
      <c r="BJ318" s="74"/>
      <c r="BK318" s="74"/>
      <c r="BL318" s="74"/>
      <c r="BM318" s="74"/>
      <c r="BN318" s="74"/>
      <c r="BO318" s="74"/>
      <c r="BP318" s="74"/>
      <c r="BQ318" s="74"/>
      <c r="BR318" s="74"/>
      <c r="BS318" s="74"/>
      <c r="BT318" s="74"/>
      <c r="BU318" s="74"/>
      <c r="BV318" s="74"/>
      <c r="BW318" s="74"/>
      <c r="BX318" s="74"/>
      <c r="BY318" s="74"/>
      <c r="BZ318" s="74"/>
      <c r="CA318" s="74"/>
      <c r="CB318" s="74"/>
      <c r="CC318" s="74"/>
      <c r="CD318" s="74"/>
      <c r="CE318" s="74"/>
      <c r="CF318" s="74"/>
      <c r="CG318" s="74"/>
      <c r="CH318" s="74"/>
      <c r="CI318" s="74"/>
      <c r="CJ318" s="74"/>
      <c r="CK318" s="74"/>
      <c r="CL318" s="74"/>
      <c r="CM318" s="74"/>
      <c r="CN318" s="74"/>
      <c r="CO318" s="74"/>
      <c r="CP318" s="74"/>
      <c r="CQ318" s="74"/>
      <c r="CR318" s="74"/>
      <c r="CS318" s="74"/>
      <c r="CT318" s="74"/>
      <c r="CU318" s="74"/>
      <c r="CV318" s="74"/>
      <c r="CW318" s="74"/>
      <c r="CX318" s="74"/>
      <c r="CY318" s="74"/>
      <c r="CZ318" s="74"/>
      <c r="DA318" s="74"/>
      <c r="DB318" s="74"/>
      <c r="DC318" s="74"/>
      <c r="DD318" s="74"/>
      <c r="DE318" s="74"/>
      <c r="DF318" s="74"/>
      <c r="DG318" s="74"/>
      <c r="DH318" s="74"/>
      <c r="DI318" s="74"/>
      <c r="DJ318" s="74"/>
      <c r="DK318" s="74"/>
      <c r="DL318" s="74"/>
      <c r="DM318" s="74"/>
      <c r="DN318" s="74"/>
      <c r="DO318" s="74"/>
      <c r="DP318" s="74"/>
      <c r="DQ318" s="74"/>
      <c r="DR318" s="74"/>
      <c r="DS318" s="74"/>
      <c r="DT318" s="74"/>
      <c r="DU318" s="74"/>
      <c r="DV318" s="74"/>
      <c r="DW318" s="74"/>
      <c r="DX318" s="74"/>
      <c r="DY318" s="74"/>
      <c r="DZ318" s="74"/>
      <c r="EA318" s="74"/>
      <c r="EB318" s="74"/>
      <c r="EC318" s="74"/>
      <c r="ED318" s="74"/>
      <c r="EE318" s="74"/>
      <c r="EF318" s="74"/>
      <c r="EG318" s="74"/>
      <c r="EH318" s="74"/>
      <c r="EI318" s="74"/>
      <c r="EJ318" s="74"/>
      <c r="EK318" s="74"/>
      <c r="EL318" s="74"/>
      <c r="EM318" s="74"/>
      <c r="EN318" s="74"/>
      <c r="EO318" s="74"/>
      <c r="EP318" s="74"/>
      <c r="EQ318" s="74"/>
      <c r="ER318" s="74"/>
      <c r="ES318" s="74"/>
      <c r="ET318" s="74"/>
      <c r="EU318" s="74"/>
      <c r="EV318" s="74"/>
      <c r="EW318" s="74"/>
      <c r="EX318" s="74"/>
      <c r="EY318" s="74"/>
      <c r="EZ318" s="74"/>
      <c r="FA318" s="74"/>
      <c r="FB318" s="74"/>
      <c r="FC318" s="74"/>
      <c r="FD318" s="74"/>
      <c r="FE318" s="74"/>
      <c r="FF318" s="74"/>
      <c r="FG318" s="74"/>
      <c r="FH318" s="74"/>
      <c r="FI318" s="74"/>
      <c r="FJ318" s="74"/>
      <c r="FK318" s="74"/>
      <c r="FL318" s="74"/>
      <c r="FM318" s="74"/>
      <c r="FN318" s="74"/>
      <c r="FO318" s="74"/>
      <c r="FP318" s="74"/>
      <c r="FQ318" s="74"/>
      <c r="FR318" s="74"/>
      <c r="FS318" s="74"/>
      <c r="FT318" s="74"/>
      <c r="FU318" s="74"/>
      <c r="FV318" s="74"/>
      <c r="FW318" s="74"/>
      <c r="FX318" s="74"/>
      <c r="FY318" s="74"/>
      <c r="FZ318" s="74"/>
      <c r="GA318" s="74"/>
      <c r="GB318" s="74"/>
      <c r="GC318" s="74"/>
      <c r="GD318" s="74"/>
      <c r="GE318" s="74"/>
      <c r="GF318" s="74"/>
      <c r="GG318" s="74"/>
      <c r="GH318" s="74"/>
      <c r="GI318" s="74"/>
      <c r="GJ318" s="74"/>
      <c r="GK318" s="74"/>
      <c r="GL318" s="74"/>
      <c r="GM318" s="74"/>
      <c r="GN318" s="74"/>
      <c r="GO318" s="74"/>
      <c r="GP318" s="74"/>
      <c r="GQ318" s="74"/>
      <c r="GR318" s="74"/>
      <c r="GS318" s="74"/>
      <c r="GT318" s="74"/>
      <c r="GU318" s="74"/>
      <c r="GV318" s="74"/>
      <c r="GW318" s="74"/>
      <c r="GX318" s="74"/>
      <c r="GY318" s="74"/>
      <c r="GZ318" s="74"/>
      <c r="HA318" s="74"/>
      <c r="HB318" s="74"/>
      <c r="HC318" s="74"/>
    </row>
    <row r="319" spans="1:211" customFormat="1" ht="19.95" customHeight="1" x14ac:dyDescent="0.3">
      <c r="A319" s="36"/>
      <c r="B319" s="686" t="s">
        <v>1982</v>
      </c>
      <c r="C319" s="687"/>
      <c r="D319" s="687"/>
      <c r="E319" s="687"/>
      <c r="F319" s="687"/>
      <c r="G319" s="687"/>
      <c r="H319" s="687"/>
      <c r="I319" s="687"/>
      <c r="J319" s="687"/>
      <c r="K319" s="687"/>
      <c r="L319" s="687"/>
      <c r="M319" s="687"/>
      <c r="N319" s="687"/>
      <c r="O319" s="687"/>
      <c r="P319" s="687"/>
      <c r="Q319" s="687"/>
      <c r="R319" s="688"/>
      <c r="S319" s="36"/>
      <c r="T319" s="74"/>
      <c r="U319" s="74"/>
      <c r="V319" s="74"/>
      <c r="W319" s="74"/>
      <c r="X319" s="74"/>
      <c r="Y319" s="74"/>
      <c r="Z319" s="74"/>
      <c r="AA319" s="74"/>
      <c r="AB319" s="74"/>
      <c r="AC319" s="74"/>
      <c r="AD319" s="74"/>
      <c r="AE319" s="74"/>
      <c r="AF319" s="74"/>
      <c r="AG319" s="74"/>
      <c r="AH319" s="74"/>
      <c r="AI319" s="74"/>
      <c r="AJ319" s="74"/>
      <c r="AK319" s="74"/>
      <c r="AL319" s="74"/>
      <c r="AM319" s="74"/>
      <c r="AN319" s="74"/>
      <c r="AO319" s="74"/>
      <c r="AP319" s="74"/>
      <c r="AQ319" s="74"/>
      <c r="AR319" s="74"/>
      <c r="AS319" s="74"/>
      <c r="AT319" s="74"/>
      <c r="AU319" s="74"/>
      <c r="AV319" s="74"/>
      <c r="AW319" s="74"/>
      <c r="AX319" s="74"/>
      <c r="AY319" s="74"/>
      <c r="AZ319" s="74"/>
      <c r="BA319" s="74"/>
      <c r="BB319" s="74"/>
      <c r="BC319" s="74"/>
      <c r="BD319" s="74"/>
      <c r="BE319" s="74"/>
      <c r="BF319" s="74"/>
      <c r="BG319" s="74"/>
      <c r="BH319" s="74"/>
      <c r="BI319" s="74"/>
      <c r="BJ319" s="74"/>
      <c r="BK319" s="74"/>
      <c r="BL319" s="74"/>
      <c r="BM319" s="74"/>
      <c r="BN319" s="74"/>
      <c r="BO319" s="74"/>
      <c r="BP319" s="74"/>
      <c r="BQ319" s="74"/>
      <c r="BR319" s="74"/>
      <c r="BS319" s="74"/>
      <c r="BT319" s="74"/>
      <c r="BU319" s="74"/>
      <c r="BV319" s="74"/>
      <c r="BW319" s="74"/>
      <c r="BX319" s="74"/>
      <c r="BY319" s="74"/>
      <c r="BZ319" s="74"/>
      <c r="CA319" s="74"/>
      <c r="CB319" s="74"/>
      <c r="CC319" s="74"/>
      <c r="CD319" s="74"/>
      <c r="CE319" s="74"/>
      <c r="CF319" s="74"/>
      <c r="CG319" s="74"/>
      <c r="CH319" s="74"/>
      <c r="CI319" s="74"/>
      <c r="CJ319" s="74"/>
      <c r="CK319" s="74"/>
      <c r="CL319" s="74"/>
      <c r="CM319" s="74"/>
      <c r="CN319" s="74"/>
      <c r="CO319" s="74"/>
      <c r="CP319" s="74"/>
      <c r="CQ319" s="74"/>
      <c r="CR319" s="74"/>
      <c r="CS319" s="74"/>
      <c r="CT319" s="74"/>
      <c r="CU319" s="74"/>
      <c r="CV319" s="74"/>
      <c r="CW319" s="74"/>
      <c r="CX319" s="74"/>
      <c r="CY319" s="74"/>
      <c r="CZ319" s="74"/>
      <c r="DA319" s="74"/>
      <c r="DB319" s="74"/>
      <c r="DC319" s="74"/>
      <c r="DD319" s="74"/>
      <c r="DE319" s="74"/>
      <c r="DF319" s="74"/>
      <c r="DG319" s="74"/>
      <c r="DH319" s="74"/>
      <c r="DI319" s="74"/>
      <c r="DJ319" s="74"/>
      <c r="DK319" s="74"/>
      <c r="DL319" s="74"/>
      <c r="DM319" s="74"/>
      <c r="DN319" s="74"/>
      <c r="DO319" s="74"/>
      <c r="DP319" s="74"/>
      <c r="DQ319" s="74"/>
      <c r="DR319" s="74"/>
      <c r="DS319" s="74"/>
      <c r="DT319" s="74"/>
      <c r="DU319" s="74"/>
      <c r="DV319" s="74"/>
      <c r="DW319" s="74"/>
      <c r="DX319" s="74"/>
      <c r="DY319" s="74"/>
      <c r="DZ319" s="74"/>
      <c r="EA319" s="74"/>
      <c r="EB319" s="74"/>
      <c r="EC319" s="74"/>
      <c r="ED319" s="74"/>
      <c r="EE319" s="74"/>
      <c r="EF319" s="74"/>
      <c r="EG319" s="74"/>
      <c r="EH319" s="74"/>
      <c r="EI319" s="74"/>
      <c r="EJ319" s="74"/>
      <c r="EK319" s="74"/>
      <c r="EL319" s="74"/>
      <c r="EM319" s="74"/>
      <c r="EN319" s="74"/>
      <c r="EO319" s="74"/>
      <c r="EP319" s="74"/>
      <c r="EQ319" s="74"/>
      <c r="ER319" s="74"/>
      <c r="ES319" s="74"/>
      <c r="ET319" s="74"/>
      <c r="EU319" s="74"/>
      <c r="EV319" s="74"/>
      <c r="EW319" s="74"/>
      <c r="EX319" s="74"/>
      <c r="EY319" s="74"/>
      <c r="EZ319" s="74"/>
      <c r="FA319" s="74"/>
      <c r="FB319" s="74"/>
      <c r="FC319" s="74"/>
      <c r="FD319" s="74"/>
      <c r="FE319" s="74"/>
      <c r="FF319" s="74"/>
      <c r="FG319" s="74"/>
      <c r="FH319" s="74"/>
      <c r="FI319" s="74"/>
      <c r="FJ319" s="74"/>
      <c r="FK319" s="74"/>
      <c r="FL319" s="74"/>
      <c r="FM319" s="74"/>
      <c r="FN319" s="74"/>
      <c r="FO319" s="74"/>
      <c r="FP319" s="74"/>
      <c r="FQ319" s="74"/>
      <c r="FR319" s="74"/>
      <c r="FS319" s="74"/>
      <c r="FT319" s="74"/>
      <c r="FU319" s="74"/>
      <c r="FV319" s="74"/>
      <c r="FW319" s="74"/>
      <c r="FX319" s="74"/>
      <c r="FY319" s="74"/>
      <c r="FZ319" s="74"/>
      <c r="GA319" s="74"/>
      <c r="GB319" s="74"/>
      <c r="GC319" s="74"/>
      <c r="GD319" s="74"/>
      <c r="GE319" s="74"/>
      <c r="GF319" s="74"/>
      <c r="GG319" s="74"/>
      <c r="GH319" s="74"/>
      <c r="GI319" s="74"/>
      <c r="GJ319" s="74"/>
      <c r="GK319" s="74"/>
      <c r="GL319" s="74"/>
      <c r="GM319" s="74"/>
      <c r="GN319" s="74"/>
      <c r="GO319" s="74"/>
      <c r="GP319" s="74"/>
      <c r="GQ319" s="74"/>
      <c r="GR319" s="74"/>
      <c r="GS319" s="74"/>
      <c r="GT319" s="74"/>
      <c r="GU319" s="74"/>
      <c r="GV319" s="74"/>
      <c r="GW319" s="74"/>
      <c r="GX319" s="74"/>
      <c r="GY319" s="74"/>
      <c r="GZ319" s="74"/>
      <c r="HA319" s="74"/>
      <c r="HB319" s="74"/>
      <c r="HC319" s="74"/>
    </row>
    <row r="320" spans="1:211" customFormat="1" ht="19.95" customHeight="1" x14ac:dyDescent="0.3">
      <c r="A320" s="36"/>
      <c r="B320" s="686" t="s">
        <v>1983</v>
      </c>
      <c r="C320" s="687"/>
      <c r="D320" s="687"/>
      <c r="E320" s="687"/>
      <c r="F320" s="687"/>
      <c r="G320" s="687"/>
      <c r="H320" s="687"/>
      <c r="I320" s="687"/>
      <c r="J320" s="687"/>
      <c r="K320" s="687"/>
      <c r="L320" s="687"/>
      <c r="M320" s="687"/>
      <c r="N320" s="687"/>
      <c r="O320" s="74"/>
      <c r="P320" s="74"/>
      <c r="Q320" s="74"/>
      <c r="R320" s="75"/>
      <c r="S320" s="36"/>
      <c r="T320" s="74"/>
      <c r="U320" s="74"/>
      <c r="V320" s="74"/>
      <c r="W320" s="74"/>
      <c r="X320" s="74"/>
      <c r="Y320" s="74"/>
      <c r="Z320" s="74"/>
      <c r="AA320" s="74"/>
      <c r="AB320" s="74"/>
      <c r="AC320" s="74"/>
      <c r="AD320" s="74"/>
      <c r="AE320" s="74"/>
      <c r="AF320" s="74"/>
      <c r="AG320" s="74"/>
      <c r="AH320" s="74"/>
      <c r="AI320" s="74"/>
      <c r="AJ320" s="74"/>
      <c r="AK320" s="74"/>
      <c r="AL320" s="74"/>
      <c r="AM320" s="74"/>
      <c r="AN320" s="74"/>
      <c r="AO320" s="74"/>
      <c r="AP320" s="74"/>
      <c r="AQ320" s="74"/>
      <c r="AR320" s="74"/>
      <c r="AS320" s="74"/>
      <c r="AT320" s="74"/>
      <c r="AU320" s="74"/>
      <c r="AV320" s="74"/>
      <c r="AW320" s="74"/>
      <c r="AX320" s="74"/>
      <c r="AY320" s="74"/>
      <c r="AZ320" s="74"/>
      <c r="BA320" s="74"/>
      <c r="BB320" s="74"/>
      <c r="BC320" s="74"/>
      <c r="BD320" s="74"/>
      <c r="BE320" s="74"/>
      <c r="BF320" s="74"/>
      <c r="BG320" s="74"/>
      <c r="BH320" s="74"/>
      <c r="BI320" s="74"/>
      <c r="BJ320" s="74"/>
      <c r="BK320" s="74"/>
      <c r="BL320" s="74"/>
      <c r="BM320" s="74"/>
      <c r="BN320" s="74"/>
      <c r="BO320" s="74"/>
      <c r="BP320" s="74"/>
      <c r="BQ320" s="74"/>
      <c r="BR320" s="74"/>
      <c r="BS320" s="74"/>
      <c r="BT320" s="74"/>
      <c r="BU320" s="74"/>
      <c r="BV320" s="74"/>
      <c r="BW320" s="74"/>
      <c r="BX320" s="74"/>
      <c r="BY320" s="74"/>
      <c r="BZ320" s="74"/>
      <c r="CA320" s="74"/>
      <c r="CB320" s="74"/>
      <c r="CC320" s="74"/>
      <c r="CD320" s="74"/>
      <c r="CE320" s="74"/>
      <c r="CF320" s="74"/>
      <c r="CG320" s="74"/>
      <c r="CH320" s="74"/>
      <c r="CI320" s="74"/>
      <c r="CJ320" s="74"/>
      <c r="CK320" s="74"/>
      <c r="CL320" s="74"/>
      <c r="CM320" s="74"/>
      <c r="CN320" s="74"/>
      <c r="CO320" s="74"/>
      <c r="CP320" s="74"/>
      <c r="CQ320" s="74"/>
      <c r="CR320" s="74"/>
      <c r="CS320" s="74"/>
      <c r="CT320" s="74"/>
      <c r="CU320" s="74"/>
      <c r="CV320" s="74"/>
      <c r="CW320" s="74"/>
      <c r="CX320" s="74"/>
      <c r="CY320" s="74"/>
      <c r="CZ320" s="74"/>
      <c r="DA320" s="74"/>
      <c r="DB320" s="74"/>
      <c r="DC320" s="74"/>
      <c r="DD320" s="74"/>
      <c r="DE320" s="74"/>
      <c r="DF320" s="74"/>
      <c r="DG320" s="74"/>
      <c r="DH320" s="74"/>
      <c r="DI320" s="74"/>
      <c r="DJ320" s="74"/>
      <c r="DK320" s="74"/>
      <c r="DL320" s="74"/>
      <c r="DM320" s="74"/>
      <c r="DN320" s="74"/>
      <c r="DO320" s="74"/>
      <c r="DP320" s="74"/>
      <c r="DQ320" s="74"/>
      <c r="DR320" s="74"/>
      <c r="DS320" s="74"/>
      <c r="DT320" s="74"/>
      <c r="DU320" s="74"/>
      <c r="DV320" s="74"/>
      <c r="DW320" s="74"/>
      <c r="DX320" s="74"/>
      <c r="DY320" s="74"/>
      <c r="DZ320" s="74"/>
      <c r="EA320" s="74"/>
      <c r="EB320" s="74"/>
      <c r="EC320" s="74"/>
      <c r="ED320" s="74"/>
      <c r="EE320" s="74"/>
      <c r="EF320" s="74"/>
      <c r="EG320" s="74"/>
      <c r="EH320" s="74"/>
      <c r="EI320" s="74"/>
      <c r="EJ320" s="74"/>
      <c r="EK320" s="74"/>
      <c r="EL320" s="74"/>
      <c r="EM320" s="74"/>
      <c r="EN320" s="74"/>
      <c r="EO320" s="74"/>
      <c r="EP320" s="74"/>
      <c r="EQ320" s="74"/>
      <c r="ER320" s="74"/>
      <c r="ES320" s="74"/>
      <c r="ET320" s="74"/>
      <c r="EU320" s="74"/>
      <c r="EV320" s="74"/>
      <c r="EW320" s="74"/>
      <c r="EX320" s="74"/>
      <c r="EY320" s="74"/>
      <c r="EZ320" s="74"/>
      <c r="FA320" s="74"/>
      <c r="FB320" s="74"/>
      <c r="FC320" s="74"/>
      <c r="FD320" s="74"/>
      <c r="FE320" s="74"/>
      <c r="FF320" s="74"/>
      <c r="FG320" s="74"/>
      <c r="FH320" s="74"/>
      <c r="FI320" s="74"/>
      <c r="FJ320" s="74"/>
      <c r="FK320" s="74"/>
      <c r="FL320" s="74"/>
      <c r="FM320" s="74"/>
      <c r="FN320" s="74"/>
      <c r="FO320" s="74"/>
      <c r="FP320" s="74"/>
      <c r="FQ320" s="74"/>
      <c r="FR320" s="74"/>
      <c r="FS320" s="74"/>
      <c r="FT320" s="74"/>
      <c r="FU320" s="74"/>
      <c r="FV320" s="74"/>
      <c r="FW320" s="74"/>
      <c r="FX320" s="74"/>
      <c r="FY320" s="74"/>
      <c r="FZ320" s="74"/>
      <c r="GA320" s="74"/>
      <c r="GB320" s="74"/>
      <c r="GC320" s="74"/>
      <c r="GD320" s="74"/>
      <c r="GE320" s="74"/>
      <c r="GF320" s="74"/>
      <c r="GG320" s="74"/>
      <c r="GH320" s="74"/>
      <c r="GI320" s="74"/>
      <c r="GJ320" s="74"/>
      <c r="GK320" s="74"/>
      <c r="GL320" s="74"/>
      <c r="GM320" s="74"/>
      <c r="GN320" s="74"/>
      <c r="GO320" s="74"/>
      <c r="GP320" s="74"/>
      <c r="GQ320" s="74"/>
      <c r="GR320" s="74"/>
      <c r="GS320" s="74"/>
      <c r="GT320" s="74"/>
      <c r="GU320" s="74"/>
      <c r="GV320" s="74"/>
      <c r="GW320" s="74"/>
      <c r="GX320" s="74"/>
      <c r="GY320" s="74"/>
      <c r="GZ320" s="74"/>
      <c r="HA320" s="74"/>
      <c r="HB320" s="74"/>
      <c r="HC320" s="74"/>
    </row>
    <row r="321" spans="1:211" customFormat="1" ht="19.95" customHeight="1" x14ac:dyDescent="0.3">
      <c r="A321" s="36"/>
      <c r="B321" s="686" t="s">
        <v>1984</v>
      </c>
      <c r="C321" s="687"/>
      <c r="D321" s="687"/>
      <c r="E321" s="687"/>
      <c r="F321" s="687"/>
      <c r="G321" s="687"/>
      <c r="H321" s="687"/>
      <c r="I321" s="687"/>
      <c r="J321" s="687"/>
      <c r="K321" s="687"/>
      <c r="L321" s="74"/>
      <c r="M321" s="74"/>
      <c r="N321" s="74"/>
      <c r="O321" s="74"/>
      <c r="P321" s="74"/>
      <c r="Q321" s="74"/>
      <c r="R321" s="75"/>
      <c r="S321" s="36"/>
      <c r="T321" s="74"/>
      <c r="U321" s="74"/>
      <c r="V321" s="74"/>
      <c r="W321" s="74"/>
      <c r="X321" s="74"/>
      <c r="Y321" s="74"/>
      <c r="Z321" s="74"/>
      <c r="AA321" s="74"/>
      <c r="AB321" s="74"/>
      <c r="AC321" s="74"/>
      <c r="AD321" s="74"/>
      <c r="AE321" s="74"/>
      <c r="AF321" s="74"/>
      <c r="AG321" s="74"/>
      <c r="AH321" s="74"/>
      <c r="AI321" s="74"/>
      <c r="AJ321" s="74"/>
      <c r="AK321" s="74"/>
      <c r="AL321" s="74"/>
      <c r="AM321" s="74"/>
      <c r="AN321" s="74"/>
      <c r="AO321" s="74"/>
      <c r="AP321" s="74"/>
      <c r="AQ321" s="74"/>
      <c r="AR321" s="74"/>
      <c r="AS321" s="74"/>
      <c r="AT321" s="74"/>
      <c r="AU321" s="74"/>
      <c r="AV321" s="74"/>
      <c r="AW321" s="74"/>
      <c r="AX321" s="74"/>
      <c r="AY321" s="74"/>
      <c r="AZ321" s="74"/>
      <c r="BA321" s="74"/>
      <c r="BB321" s="74"/>
      <c r="BC321" s="74"/>
      <c r="BD321" s="74"/>
      <c r="BE321" s="74"/>
      <c r="BF321" s="74"/>
      <c r="BG321" s="74"/>
      <c r="BH321" s="74"/>
      <c r="BI321" s="74"/>
      <c r="BJ321" s="74"/>
      <c r="BK321" s="74"/>
      <c r="BL321" s="74"/>
      <c r="BM321" s="74"/>
      <c r="BN321" s="74"/>
      <c r="BO321" s="74"/>
      <c r="BP321" s="74"/>
      <c r="BQ321" s="74"/>
      <c r="BR321" s="74"/>
      <c r="BS321" s="74"/>
      <c r="BT321" s="74"/>
      <c r="BU321" s="74"/>
      <c r="BV321" s="74"/>
      <c r="BW321" s="74"/>
      <c r="BX321" s="74"/>
      <c r="BY321" s="74"/>
      <c r="BZ321" s="74"/>
      <c r="CA321" s="74"/>
      <c r="CB321" s="74"/>
      <c r="CC321" s="74"/>
      <c r="CD321" s="74"/>
      <c r="CE321" s="74"/>
      <c r="CF321" s="74"/>
      <c r="CG321" s="74"/>
      <c r="CH321" s="74"/>
      <c r="CI321" s="74"/>
      <c r="CJ321" s="74"/>
      <c r="CK321" s="74"/>
      <c r="CL321" s="74"/>
      <c r="CM321" s="74"/>
      <c r="CN321" s="74"/>
      <c r="CO321" s="74"/>
      <c r="CP321" s="74"/>
      <c r="CQ321" s="74"/>
      <c r="CR321" s="74"/>
      <c r="CS321" s="74"/>
      <c r="CT321" s="74"/>
      <c r="CU321" s="74"/>
      <c r="CV321" s="74"/>
      <c r="CW321" s="74"/>
      <c r="CX321" s="74"/>
      <c r="CY321" s="74"/>
      <c r="CZ321" s="74"/>
      <c r="DA321" s="74"/>
      <c r="DB321" s="74"/>
      <c r="DC321" s="74"/>
      <c r="DD321" s="74"/>
      <c r="DE321" s="74"/>
      <c r="DF321" s="74"/>
      <c r="DG321" s="74"/>
      <c r="DH321" s="74"/>
      <c r="DI321" s="74"/>
      <c r="DJ321" s="74"/>
      <c r="DK321" s="74"/>
      <c r="DL321" s="74"/>
      <c r="DM321" s="74"/>
      <c r="DN321" s="74"/>
      <c r="DO321" s="74"/>
      <c r="DP321" s="74"/>
      <c r="DQ321" s="74"/>
      <c r="DR321" s="74"/>
      <c r="DS321" s="74"/>
      <c r="DT321" s="74"/>
      <c r="DU321" s="74"/>
      <c r="DV321" s="74"/>
      <c r="DW321" s="74"/>
      <c r="DX321" s="74"/>
      <c r="DY321" s="74"/>
      <c r="DZ321" s="74"/>
      <c r="EA321" s="74"/>
      <c r="EB321" s="74"/>
      <c r="EC321" s="74"/>
      <c r="ED321" s="74"/>
      <c r="EE321" s="74"/>
      <c r="EF321" s="74"/>
      <c r="EG321" s="74"/>
      <c r="EH321" s="74"/>
      <c r="EI321" s="74"/>
      <c r="EJ321" s="74"/>
      <c r="EK321" s="74"/>
      <c r="EL321" s="74"/>
      <c r="EM321" s="74"/>
      <c r="EN321" s="74"/>
      <c r="EO321" s="74"/>
      <c r="EP321" s="74"/>
      <c r="EQ321" s="74"/>
      <c r="ER321" s="74"/>
      <c r="ES321" s="74"/>
      <c r="ET321" s="74"/>
      <c r="EU321" s="74"/>
      <c r="EV321" s="74"/>
      <c r="EW321" s="74"/>
      <c r="EX321" s="74"/>
      <c r="EY321" s="74"/>
      <c r="EZ321" s="74"/>
      <c r="FA321" s="74"/>
      <c r="FB321" s="74"/>
      <c r="FC321" s="74"/>
      <c r="FD321" s="74"/>
      <c r="FE321" s="74"/>
      <c r="FF321" s="74"/>
      <c r="FG321" s="74"/>
      <c r="FH321" s="74"/>
      <c r="FI321" s="74"/>
      <c r="FJ321" s="74"/>
      <c r="FK321" s="74"/>
      <c r="FL321" s="74"/>
      <c r="FM321" s="74"/>
      <c r="FN321" s="74"/>
      <c r="FO321" s="74"/>
      <c r="FP321" s="74"/>
      <c r="FQ321" s="74"/>
      <c r="FR321" s="74"/>
      <c r="FS321" s="74"/>
      <c r="FT321" s="74"/>
      <c r="FU321" s="74"/>
      <c r="FV321" s="74"/>
      <c r="FW321" s="74"/>
      <c r="FX321" s="74"/>
      <c r="FY321" s="74"/>
      <c r="FZ321" s="74"/>
      <c r="GA321" s="74"/>
      <c r="GB321" s="74"/>
      <c r="GC321" s="74"/>
      <c r="GD321" s="74"/>
      <c r="GE321" s="74"/>
      <c r="GF321" s="74"/>
      <c r="GG321" s="74"/>
      <c r="GH321" s="74"/>
      <c r="GI321" s="74"/>
      <c r="GJ321" s="74"/>
      <c r="GK321" s="74"/>
      <c r="GL321" s="74"/>
      <c r="GM321" s="74"/>
      <c r="GN321" s="74"/>
      <c r="GO321" s="74"/>
      <c r="GP321" s="74"/>
      <c r="GQ321" s="74"/>
      <c r="GR321" s="74"/>
      <c r="GS321" s="74"/>
      <c r="GT321" s="74"/>
      <c r="GU321" s="74"/>
      <c r="GV321" s="74"/>
      <c r="GW321" s="74"/>
      <c r="GX321" s="74"/>
      <c r="GY321" s="74"/>
      <c r="GZ321" s="74"/>
      <c r="HA321" s="74"/>
      <c r="HB321" s="74"/>
      <c r="HC321" s="74"/>
    </row>
    <row r="322" spans="1:211" customFormat="1" ht="19.95" customHeight="1" x14ac:dyDescent="0.3">
      <c r="A322" s="36"/>
      <c r="B322" s="673" t="s">
        <v>1985</v>
      </c>
      <c r="C322" s="674"/>
      <c r="D322" s="674"/>
      <c r="E322" s="674"/>
      <c r="F322" s="674"/>
      <c r="G322" s="674"/>
      <c r="H322" s="674"/>
      <c r="I322" s="674"/>
      <c r="J322" s="674"/>
      <c r="K322" s="674"/>
      <c r="L322" s="674"/>
      <c r="M322" s="674"/>
      <c r="N322" s="674"/>
      <c r="O322" s="674"/>
      <c r="P322" s="674"/>
      <c r="Q322" s="674"/>
      <c r="R322" s="675"/>
      <c r="S322" s="36"/>
      <c r="T322" s="74"/>
      <c r="U322" s="74"/>
      <c r="V322" s="74"/>
      <c r="W322" s="74"/>
      <c r="X322" s="74"/>
      <c r="Y322" s="74"/>
      <c r="Z322" s="74"/>
      <c r="AA322" s="74"/>
      <c r="AB322" s="74"/>
      <c r="AC322" s="74"/>
      <c r="AD322" s="74"/>
      <c r="AE322" s="74"/>
      <c r="AF322" s="74"/>
      <c r="AG322" s="74"/>
      <c r="AH322" s="74"/>
      <c r="AI322" s="74"/>
      <c r="AJ322" s="74"/>
      <c r="AK322" s="74"/>
      <c r="AL322" s="74"/>
      <c r="AM322" s="74"/>
      <c r="AN322" s="74"/>
      <c r="AO322" s="74"/>
      <c r="AP322" s="74"/>
      <c r="AQ322" s="74"/>
      <c r="AR322" s="74"/>
      <c r="AS322" s="74"/>
      <c r="AT322" s="74"/>
      <c r="AU322" s="74"/>
      <c r="AV322" s="74"/>
      <c r="AW322" s="74"/>
      <c r="AX322" s="74"/>
      <c r="AY322" s="74"/>
      <c r="AZ322" s="74"/>
      <c r="BA322" s="74"/>
      <c r="BB322" s="74"/>
      <c r="BC322" s="74"/>
      <c r="BD322" s="74"/>
      <c r="BE322" s="74"/>
      <c r="BF322" s="74"/>
      <c r="BG322" s="74"/>
      <c r="BH322" s="74"/>
      <c r="BI322" s="74"/>
      <c r="BJ322" s="74"/>
      <c r="BK322" s="74"/>
      <c r="BL322" s="74"/>
      <c r="BM322" s="74"/>
      <c r="BN322" s="74"/>
      <c r="BO322" s="74"/>
      <c r="BP322" s="74"/>
      <c r="BQ322" s="74"/>
      <c r="BR322" s="74"/>
      <c r="BS322" s="74"/>
      <c r="BT322" s="74"/>
      <c r="BU322" s="74"/>
      <c r="BV322" s="74"/>
      <c r="BW322" s="74"/>
      <c r="BX322" s="74"/>
      <c r="BY322" s="74"/>
      <c r="BZ322" s="74"/>
      <c r="CA322" s="74"/>
      <c r="CB322" s="74"/>
      <c r="CC322" s="74"/>
      <c r="CD322" s="74"/>
      <c r="CE322" s="74"/>
      <c r="CF322" s="74"/>
      <c r="CG322" s="74"/>
      <c r="CH322" s="74"/>
      <c r="CI322" s="74"/>
      <c r="CJ322" s="74"/>
      <c r="CK322" s="74"/>
      <c r="CL322" s="74"/>
      <c r="CM322" s="74"/>
      <c r="CN322" s="74"/>
      <c r="CO322" s="74"/>
      <c r="CP322" s="74"/>
      <c r="CQ322" s="74"/>
      <c r="CR322" s="74"/>
      <c r="CS322" s="74"/>
      <c r="CT322" s="74"/>
      <c r="CU322" s="74"/>
      <c r="CV322" s="74"/>
      <c r="CW322" s="74"/>
      <c r="CX322" s="74"/>
      <c r="CY322" s="74"/>
      <c r="CZ322" s="74"/>
      <c r="DA322" s="74"/>
      <c r="DB322" s="74"/>
      <c r="DC322" s="74"/>
      <c r="DD322" s="74"/>
      <c r="DE322" s="74"/>
      <c r="DF322" s="74"/>
      <c r="DG322" s="74"/>
      <c r="DH322" s="74"/>
      <c r="DI322" s="74"/>
      <c r="DJ322" s="74"/>
      <c r="DK322" s="74"/>
      <c r="DL322" s="74"/>
      <c r="DM322" s="74"/>
      <c r="DN322" s="74"/>
      <c r="DO322" s="74"/>
      <c r="DP322" s="74"/>
      <c r="DQ322" s="74"/>
      <c r="DR322" s="74"/>
      <c r="DS322" s="74"/>
      <c r="DT322" s="74"/>
      <c r="DU322" s="74"/>
      <c r="DV322" s="74"/>
      <c r="DW322" s="74"/>
      <c r="DX322" s="74"/>
      <c r="DY322" s="74"/>
      <c r="DZ322" s="74"/>
      <c r="EA322" s="74"/>
      <c r="EB322" s="74"/>
      <c r="EC322" s="74"/>
      <c r="ED322" s="74"/>
      <c r="EE322" s="74"/>
      <c r="EF322" s="74"/>
      <c r="EG322" s="74"/>
      <c r="EH322" s="74"/>
      <c r="EI322" s="74"/>
      <c r="EJ322" s="74"/>
      <c r="EK322" s="74"/>
      <c r="EL322" s="74"/>
      <c r="EM322" s="74"/>
      <c r="EN322" s="74"/>
      <c r="EO322" s="74"/>
      <c r="EP322" s="74"/>
      <c r="EQ322" s="74"/>
      <c r="ER322" s="74"/>
      <c r="ES322" s="74"/>
      <c r="ET322" s="74"/>
      <c r="EU322" s="74"/>
      <c r="EV322" s="74"/>
      <c r="EW322" s="74"/>
      <c r="EX322" s="74"/>
      <c r="EY322" s="74"/>
      <c r="EZ322" s="74"/>
      <c r="FA322" s="74"/>
      <c r="FB322" s="74"/>
      <c r="FC322" s="74"/>
      <c r="FD322" s="74"/>
      <c r="FE322" s="74"/>
      <c r="FF322" s="74"/>
      <c r="FG322" s="74"/>
      <c r="FH322" s="74"/>
      <c r="FI322" s="74"/>
      <c r="FJ322" s="74"/>
      <c r="FK322" s="74"/>
      <c r="FL322" s="74"/>
      <c r="FM322" s="74"/>
      <c r="FN322" s="74"/>
      <c r="FO322" s="74"/>
      <c r="FP322" s="74"/>
      <c r="FQ322" s="74"/>
      <c r="FR322" s="74"/>
      <c r="FS322" s="74"/>
      <c r="FT322" s="74"/>
      <c r="FU322" s="74"/>
      <c r="FV322" s="74"/>
      <c r="FW322" s="74"/>
      <c r="FX322" s="74"/>
      <c r="FY322" s="74"/>
      <c r="FZ322" s="74"/>
      <c r="GA322" s="74"/>
      <c r="GB322" s="74"/>
      <c r="GC322" s="74"/>
      <c r="GD322" s="74"/>
      <c r="GE322" s="74"/>
      <c r="GF322" s="74"/>
      <c r="GG322" s="74"/>
      <c r="GH322" s="74"/>
      <c r="GI322" s="74"/>
      <c r="GJ322" s="74"/>
      <c r="GK322" s="74"/>
      <c r="GL322" s="74"/>
      <c r="GM322" s="74"/>
      <c r="GN322" s="74"/>
      <c r="GO322" s="74"/>
      <c r="GP322" s="74"/>
      <c r="GQ322" s="74"/>
      <c r="GR322" s="74"/>
      <c r="GS322" s="74"/>
      <c r="GT322" s="74"/>
      <c r="GU322" s="74"/>
      <c r="GV322" s="74"/>
      <c r="GW322" s="74"/>
      <c r="GX322" s="74"/>
      <c r="GY322" s="74"/>
      <c r="GZ322" s="74"/>
      <c r="HA322" s="74"/>
      <c r="HB322" s="74"/>
      <c r="HC322" s="74"/>
    </row>
    <row r="323" spans="1:211" customFormat="1" ht="19.95" customHeight="1" x14ac:dyDescent="0.3">
      <c r="A323" s="36"/>
      <c r="B323" s="686" t="s">
        <v>1986</v>
      </c>
      <c r="C323" s="687"/>
      <c r="D323" s="687"/>
      <c r="E323" s="687"/>
      <c r="F323" s="687"/>
      <c r="G323" s="687"/>
      <c r="H323" s="687"/>
      <c r="I323" s="687"/>
      <c r="J323" s="74"/>
      <c r="K323" s="74"/>
      <c r="L323" s="74"/>
      <c r="M323" s="74"/>
      <c r="N323" s="74"/>
      <c r="O323" s="74"/>
      <c r="P323" s="74"/>
      <c r="Q323" s="74"/>
      <c r="R323" s="75"/>
      <c r="S323" s="36"/>
      <c r="T323" s="74"/>
      <c r="U323" s="74"/>
      <c r="V323" s="74"/>
      <c r="W323" s="74"/>
      <c r="X323" s="74"/>
      <c r="Y323" s="74"/>
      <c r="Z323" s="74"/>
      <c r="AA323" s="74"/>
      <c r="AB323" s="74"/>
      <c r="AC323" s="74"/>
      <c r="AD323" s="74"/>
      <c r="AE323" s="74"/>
      <c r="AF323" s="74"/>
      <c r="AG323" s="74"/>
      <c r="AH323" s="74"/>
      <c r="AI323" s="74"/>
      <c r="AJ323" s="74"/>
      <c r="AK323" s="74"/>
      <c r="AL323" s="74"/>
      <c r="AM323" s="74"/>
      <c r="AN323" s="74"/>
      <c r="AO323" s="74"/>
      <c r="AP323" s="74"/>
      <c r="AQ323" s="74"/>
      <c r="AR323" s="74"/>
      <c r="AS323" s="74"/>
      <c r="AT323" s="74"/>
      <c r="AU323" s="74"/>
      <c r="AV323" s="74"/>
      <c r="AW323" s="74"/>
      <c r="AX323" s="74"/>
      <c r="AY323" s="74"/>
      <c r="AZ323" s="74"/>
      <c r="BA323" s="74"/>
      <c r="BB323" s="74"/>
      <c r="BC323" s="74"/>
      <c r="BD323" s="74"/>
      <c r="BE323" s="74"/>
      <c r="BF323" s="74"/>
      <c r="BG323" s="74"/>
      <c r="BH323" s="74"/>
      <c r="BI323" s="74"/>
      <c r="BJ323" s="74"/>
      <c r="BK323" s="74"/>
      <c r="BL323" s="74"/>
      <c r="BM323" s="74"/>
      <c r="BN323" s="74"/>
      <c r="BO323" s="74"/>
      <c r="BP323" s="74"/>
      <c r="BQ323" s="74"/>
      <c r="BR323" s="74"/>
      <c r="BS323" s="74"/>
      <c r="BT323" s="74"/>
      <c r="BU323" s="74"/>
      <c r="BV323" s="74"/>
      <c r="BW323" s="74"/>
      <c r="BX323" s="74"/>
      <c r="BY323" s="74"/>
      <c r="BZ323" s="74"/>
      <c r="CA323" s="74"/>
      <c r="CB323" s="74"/>
      <c r="CC323" s="74"/>
      <c r="CD323" s="74"/>
      <c r="CE323" s="74"/>
      <c r="CF323" s="74"/>
      <c r="CG323" s="74"/>
      <c r="CH323" s="74"/>
      <c r="CI323" s="74"/>
      <c r="CJ323" s="74"/>
      <c r="CK323" s="74"/>
      <c r="CL323" s="74"/>
      <c r="CM323" s="74"/>
      <c r="CN323" s="74"/>
      <c r="CO323" s="74"/>
      <c r="CP323" s="74"/>
      <c r="CQ323" s="74"/>
      <c r="CR323" s="74"/>
      <c r="CS323" s="74"/>
      <c r="CT323" s="74"/>
      <c r="CU323" s="74"/>
      <c r="CV323" s="74"/>
      <c r="CW323" s="74"/>
      <c r="CX323" s="74"/>
      <c r="CY323" s="74"/>
      <c r="CZ323" s="74"/>
      <c r="DA323" s="74"/>
      <c r="DB323" s="74"/>
      <c r="DC323" s="74"/>
      <c r="DD323" s="74"/>
      <c r="DE323" s="74"/>
      <c r="DF323" s="74"/>
      <c r="DG323" s="74"/>
      <c r="DH323" s="74"/>
      <c r="DI323" s="74"/>
      <c r="DJ323" s="74"/>
      <c r="DK323" s="74"/>
      <c r="DL323" s="74"/>
      <c r="DM323" s="74"/>
      <c r="DN323" s="74"/>
      <c r="DO323" s="74"/>
      <c r="DP323" s="74"/>
      <c r="DQ323" s="74"/>
      <c r="DR323" s="74"/>
      <c r="DS323" s="74"/>
      <c r="DT323" s="74"/>
      <c r="DU323" s="74"/>
      <c r="DV323" s="74"/>
      <c r="DW323" s="74"/>
      <c r="DX323" s="74"/>
      <c r="DY323" s="74"/>
      <c r="DZ323" s="74"/>
      <c r="EA323" s="74"/>
      <c r="EB323" s="74"/>
      <c r="EC323" s="74"/>
      <c r="ED323" s="74"/>
      <c r="EE323" s="74"/>
      <c r="EF323" s="74"/>
      <c r="EG323" s="74"/>
      <c r="EH323" s="74"/>
      <c r="EI323" s="74"/>
      <c r="EJ323" s="74"/>
      <c r="EK323" s="74"/>
      <c r="EL323" s="74"/>
      <c r="EM323" s="74"/>
      <c r="EN323" s="74"/>
      <c r="EO323" s="74"/>
      <c r="EP323" s="74"/>
      <c r="EQ323" s="74"/>
      <c r="ER323" s="74"/>
      <c r="ES323" s="74"/>
      <c r="ET323" s="74"/>
      <c r="EU323" s="74"/>
      <c r="EV323" s="74"/>
      <c r="EW323" s="74"/>
      <c r="EX323" s="74"/>
      <c r="EY323" s="74"/>
      <c r="EZ323" s="74"/>
      <c r="FA323" s="74"/>
      <c r="FB323" s="74"/>
      <c r="FC323" s="74"/>
      <c r="FD323" s="74"/>
      <c r="FE323" s="74"/>
      <c r="FF323" s="74"/>
      <c r="FG323" s="74"/>
      <c r="FH323" s="74"/>
      <c r="FI323" s="74"/>
      <c r="FJ323" s="74"/>
      <c r="FK323" s="74"/>
      <c r="FL323" s="74"/>
      <c r="FM323" s="74"/>
      <c r="FN323" s="74"/>
      <c r="FO323" s="74"/>
      <c r="FP323" s="74"/>
      <c r="FQ323" s="74"/>
      <c r="FR323" s="74"/>
      <c r="FS323" s="74"/>
      <c r="FT323" s="74"/>
      <c r="FU323" s="74"/>
      <c r="FV323" s="74"/>
      <c r="FW323" s="74"/>
      <c r="FX323" s="74"/>
      <c r="FY323" s="74"/>
      <c r="FZ323" s="74"/>
      <c r="GA323" s="74"/>
      <c r="GB323" s="74"/>
      <c r="GC323" s="74"/>
      <c r="GD323" s="74"/>
      <c r="GE323" s="74"/>
      <c r="GF323" s="74"/>
      <c r="GG323" s="74"/>
      <c r="GH323" s="74"/>
      <c r="GI323" s="74"/>
      <c r="GJ323" s="74"/>
      <c r="GK323" s="74"/>
      <c r="GL323" s="74"/>
      <c r="GM323" s="74"/>
      <c r="GN323" s="74"/>
      <c r="GO323" s="74"/>
      <c r="GP323" s="74"/>
      <c r="GQ323" s="74"/>
      <c r="GR323" s="74"/>
      <c r="GS323" s="74"/>
      <c r="GT323" s="74"/>
      <c r="GU323" s="74"/>
      <c r="GV323" s="74"/>
      <c r="GW323" s="74"/>
      <c r="GX323" s="74"/>
      <c r="GY323" s="74"/>
      <c r="GZ323" s="74"/>
      <c r="HA323" s="74"/>
      <c r="HB323" s="74"/>
      <c r="HC323" s="74"/>
    </row>
    <row r="324" spans="1:211" customFormat="1" ht="10.199999999999999" customHeight="1" x14ac:dyDescent="0.3">
      <c r="A324" s="36"/>
      <c r="B324" s="76"/>
      <c r="C324" s="223"/>
      <c r="D324" s="77"/>
      <c r="E324" s="224"/>
      <c r="F324" s="225"/>
      <c r="G324" s="77"/>
      <c r="H324" s="77"/>
      <c r="I324" s="77"/>
      <c r="J324" s="77"/>
      <c r="K324" s="77"/>
      <c r="L324" s="77"/>
      <c r="M324" s="77"/>
      <c r="N324" s="77"/>
      <c r="O324" s="77"/>
      <c r="P324" s="77"/>
      <c r="Q324" s="77"/>
      <c r="R324" s="78"/>
      <c r="S324" s="36"/>
      <c r="T324" s="74"/>
      <c r="U324" s="74"/>
      <c r="V324" s="74"/>
      <c r="W324" s="74"/>
      <c r="X324" s="74"/>
      <c r="Y324" s="74"/>
      <c r="Z324" s="74"/>
      <c r="AA324" s="74"/>
      <c r="AB324" s="74"/>
      <c r="AC324" s="74"/>
      <c r="AD324" s="74"/>
      <c r="AE324" s="74"/>
      <c r="AF324" s="74"/>
      <c r="AG324" s="74"/>
      <c r="AH324" s="74"/>
      <c r="AI324" s="74"/>
      <c r="AJ324" s="74"/>
      <c r="AK324" s="74"/>
      <c r="AL324" s="74"/>
      <c r="AM324" s="74"/>
      <c r="AN324" s="74"/>
      <c r="AO324" s="74"/>
      <c r="AP324" s="74"/>
      <c r="AQ324" s="74"/>
      <c r="AR324" s="74"/>
      <c r="AS324" s="74"/>
      <c r="AT324" s="74"/>
      <c r="AU324" s="74"/>
      <c r="AV324" s="74"/>
      <c r="AW324" s="74"/>
      <c r="AX324" s="74"/>
      <c r="AY324" s="74"/>
      <c r="AZ324" s="74"/>
      <c r="BA324" s="74"/>
      <c r="BB324" s="74"/>
      <c r="BC324" s="74"/>
      <c r="BD324" s="74"/>
      <c r="BE324" s="74"/>
      <c r="BF324" s="74"/>
      <c r="BG324" s="74"/>
      <c r="BH324" s="74"/>
      <c r="BI324" s="74"/>
      <c r="BJ324" s="74"/>
      <c r="BK324" s="74"/>
      <c r="BL324" s="74"/>
      <c r="BM324" s="74"/>
      <c r="BN324" s="74"/>
      <c r="BO324" s="74"/>
      <c r="BP324" s="74"/>
      <c r="BQ324" s="74"/>
      <c r="BR324" s="74"/>
      <c r="BS324" s="74"/>
      <c r="BT324" s="74"/>
      <c r="BU324" s="74"/>
      <c r="BV324" s="74"/>
      <c r="BW324" s="74"/>
      <c r="BX324" s="74"/>
      <c r="BY324" s="74"/>
      <c r="BZ324" s="74"/>
      <c r="CA324" s="74"/>
      <c r="CB324" s="74"/>
      <c r="CC324" s="74"/>
      <c r="CD324" s="74"/>
      <c r="CE324" s="74"/>
      <c r="CF324" s="74"/>
      <c r="CG324" s="74"/>
      <c r="CH324" s="74"/>
      <c r="CI324" s="74"/>
      <c r="CJ324" s="74"/>
      <c r="CK324" s="74"/>
      <c r="CL324" s="74"/>
      <c r="CM324" s="74"/>
      <c r="CN324" s="74"/>
      <c r="CO324" s="74"/>
      <c r="CP324" s="74"/>
      <c r="CQ324" s="74"/>
      <c r="CR324" s="74"/>
      <c r="CS324" s="74"/>
      <c r="CT324" s="74"/>
      <c r="CU324" s="74"/>
      <c r="CV324" s="74"/>
      <c r="CW324" s="74"/>
      <c r="CX324" s="74"/>
      <c r="CY324" s="74"/>
      <c r="CZ324" s="74"/>
      <c r="DA324" s="74"/>
      <c r="DB324" s="74"/>
      <c r="DC324" s="74"/>
      <c r="DD324" s="74"/>
      <c r="DE324" s="74"/>
      <c r="DF324" s="74"/>
      <c r="DG324" s="74"/>
      <c r="DH324" s="74"/>
      <c r="DI324" s="74"/>
      <c r="DJ324" s="74"/>
      <c r="DK324" s="74"/>
      <c r="DL324" s="74"/>
      <c r="DM324" s="74"/>
      <c r="DN324" s="74"/>
      <c r="DO324" s="74"/>
      <c r="DP324" s="74"/>
      <c r="DQ324" s="74"/>
      <c r="DR324" s="74"/>
      <c r="DS324" s="74"/>
      <c r="DT324" s="74"/>
      <c r="DU324" s="74"/>
      <c r="DV324" s="74"/>
      <c r="DW324" s="74"/>
      <c r="DX324" s="74"/>
      <c r="DY324" s="74"/>
      <c r="DZ324" s="74"/>
      <c r="EA324" s="74"/>
      <c r="EB324" s="74"/>
      <c r="EC324" s="74"/>
      <c r="ED324" s="74"/>
      <c r="EE324" s="74"/>
      <c r="EF324" s="74"/>
      <c r="EG324" s="74"/>
      <c r="EH324" s="74"/>
      <c r="EI324" s="74"/>
      <c r="EJ324" s="74"/>
      <c r="EK324" s="74"/>
      <c r="EL324" s="74"/>
      <c r="EM324" s="74"/>
      <c r="EN324" s="74"/>
      <c r="EO324" s="74"/>
      <c r="EP324" s="74"/>
      <c r="EQ324" s="74"/>
      <c r="ER324" s="74"/>
      <c r="ES324" s="74"/>
      <c r="ET324" s="74"/>
      <c r="EU324" s="74"/>
      <c r="EV324" s="74"/>
      <c r="EW324" s="74"/>
      <c r="EX324" s="74"/>
      <c r="EY324" s="74"/>
      <c r="EZ324" s="74"/>
      <c r="FA324" s="74"/>
      <c r="FB324" s="74"/>
      <c r="FC324" s="74"/>
      <c r="FD324" s="74"/>
      <c r="FE324" s="74"/>
      <c r="FF324" s="74"/>
      <c r="FG324" s="74"/>
      <c r="FH324" s="74"/>
      <c r="FI324" s="74"/>
      <c r="FJ324" s="74"/>
      <c r="FK324" s="74"/>
      <c r="FL324" s="74"/>
      <c r="FM324" s="74"/>
      <c r="FN324" s="74"/>
      <c r="FO324" s="74"/>
      <c r="FP324" s="74"/>
      <c r="FQ324" s="74"/>
      <c r="FR324" s="74"/>
      <c r="FS324" s="74"/>
      <c r="FT324" s="74"/>
      <c r="FU324" s="74"/>
      <c r="FV324" s="74"/>
      <c r="FW324" s="74"/>
      <c r="FX324" s="74"/>
      <c r="FY324" s="74"/>
      <c r="FZ324" s="74"/>
      <c r="GA324" s="74"/>
      <c r="GB324" s="74"/>
      <c r="GC324" s="74"/>
      <c r="GD324" s="74"/>
      <c r="GE324" s="74"/>
      <c r="GF324" s="74"/>
      <c r="GG324" s="74"/>
      <c r="GH324" s="74"/>
      <c r="GI324" s="74"/>
      <c r="GJ324" s="74"/>
      <c r="GK324" s="74"/>
      <c r="GL324" s="74"/>
      <c r="GM324" s="74"/>
      <c r="GN324" s="74"/>
      <c r="GO324" s="74"/>
      <c r="GP324" s="74"/>
      <c r="GQ324" s="74"/>
      <c r="GR324" s="74"/>
      <c r="GS324" s="74"/>
      <c r="GT324" s="74"/>
      <c r="GU324" s="74"/>
      <c r="GV324" s="74"/>
      <c r="GW324" s="74"/>
      <c r="GX324" s="74"/>
      <c r="GY324" s="74"/>
      <c r="GZ324" s="74"/>
      <c r="HA324" s="74"/>
      <c r="HB324" s="74"/>
      <c r="HC324" s="74"/>
    </row>
    <row r="325" spans="1:211" customFormat="1" ht="19.95" customHeight="1" x14ac:dyDescent="0.3">
      <c r="A325" s="36"/>
      <c r="B325" s="36"/>
      <c r="C325" s="235"/>
      <c r="D325" s="236"/>
      <c r="E325" s="236"/>
      <c r="F325" s="236"/>
      <c r="G325" s="236"/>
      <c r="H325" s="236"/>
      <c r="I325" s="236"/>
      <c r="J325" s="236"/>
      <c r="K325" s="236"/>
      <c r="L325" s="236"/>
      <c r="M325" s="236"/>
      <c r="N325" s="236"/>
      <c r="O325" s="236"/>
      <c r="P325" s="236"/>
      <c r="Q325" s="236"/>
      <c r="R325" s="36"/>
      <c r="S325" s="36"/>
      <c r="T325" s="74"/>
      <c r="U325" s="74"/>
      <c r="V325" s="74"/>
      <c r="W325" s="74"/>
      <c r="X325" s="74"/>
      <c r="Y325" s="74"/>
      <c r="Z325" s="74"/>
      <c r="AA325" s="74"/>
      <c r="AB325" s="74"/>
      <c r="AC325" s="74"/>
      <c r="AD325" s="74"/>
      <c r="AE325" s="74"/>
      <c r="AF325" s="74"/>
      <c r="AG325" s="74"/>
      <c r="AH325" s="74"/>
      <c r="AI325" s="74"/>
      <c r="AJ325" s="74"/>
      <c r="AK325" s="74"/>
      <c r="AL325" s="74"/>
      <c r="AM325" s="74"/>
      <c r="AN325" s="74"/>
      <c r="AO325" s="74"/>
      <c r="AP325" s="74"/>
      <c r="AQ325" s="74"/>
      <c r="AR325" s="74"/>
      <c r="AS325" s="74"/>
      <c r="AT325" s="74"/>
      <c r="AU325" s="74"/>
      <c r="AV325" s="74"/>
      <c r="AW325" s="74"/>
      <c r="AX325" s="74"/>
      <c r="AY325" s="74"/>
      <c r="AZ325" s="74"/>
      <c r="BA325" s="74"/>
      <c r="BB325" s="74"/>
      <c r="BC325" s="74"/>
      <c r="BD325" s="74"/>
      <c r="BE325" s="74"/>
      <c r="BF325" s="74"/>
      <c r="BG325" s="74"/>
      <c r="BH325" s="74"/>
      <c r="BI325" s="74"/>
      <c r="BJ325" s="74"/>
      <c r="BK325" s="74"/>
      <c r="BL325" s="74"/>
      <c r="BM325" s="74"/>
      <c r="BN325" s="74"/>
      <c r="BO325" s="74"/>
      <c r="BP325" s="74"/>
      <c r="BQ325" s="74"/>
      <c r="BR325" s="74"/>
      <c r="BS325" s="74"/>
      <c r="BT325" s="74"/>
      <c r="BU325" s="74"/>
      <c r="BV325" s="74"/>
      <c r="BW325" s="74"/>
      <c r="BX325" s="74"/>
      <c r="BY325" s="74"/>
      <c r="BZ325" s="74"/>
      <c r="CA325" s="74"/>
      <c r="CB325" s="74"/>
      <c r="CC325" s="74"/>
      <c r="CD325" s="74"/>
      <c r="CE325" s="74"/>
      <c r="CF325" s="74"/>
      <c r="CG325" s="74"/>
      <c r="CH325" s="74"/>
      <c r="CI325" s="74"/>
      <c r="CJ325" s="74"/>
      <c r="CK325" s="74"/>
      <c r="CL325" s="74"/>
      <c r="CM325" s="74"/>
      <c r="CN325" s="74"/>
      <c r="CO325" s="74"/>
      <c r="CP325" s="74"/>
      <c r="CQ325" s="74"/>
      <c r="CR325" s="74"/>
      <c r="CS325" s="74"/>
      <c r="CT325" s="74"/>
      <c r="CU325" s="74"/>
      <c r="CV325" s="74"/>
      <c r="CW325" s="74"/>
      <c r="CX325" s="74"/>
      <c r="CY325" s="74"/>
      <c r="CZ325" s="74"/>
      <c r="DA325" s="74"/>
      <c r="DB325" s="74"/>
      <c r="DC325" s="74"/>
      <c r="DD325" s="74"/>
      <c r="DE325" s="74"/>
      <c r="DF325" s="74"/>
      <c r="DG325" s="74"/>
      <c r="DH325" s="74"/>
      <c r="DI325" s="74"/>
      <c r="DJ325" s="74"/>
      <c r="DK325" s="74"/>
      <c r="DL325" s="74"/>
      <c r="DM325" s="74"/>
      <c r="DN325" s="74"/>
      <c r="DO325" s="74"/>
      <c r="DP325" s="74"/>
      <c r="DQ325" s="74"/>
      <c r="DR325" s="74"/>
      <c r="DS325" s="74"/>
      <c r="DT325" s="74"/>
      <c r="DU325" s="74"/>
      <c r="DV325" s="74"/>
      <c r="DW325" s="74"/>
      <c r="DX325" s="74"/>
      <c r="DY325" s="74"/>
      <c r="DZ325" s="74"/>
      <c r="EA325" s="74"/>
      <c r="EB325" s="74"/>
      <c r="EC325" s="74"/>
      <c r="ED325" s="74"/>
      <c r="EE325" s="74"/>
      <c r="EF325" s="74"/>
      <c r="EG325" s="74"/>
      <c r="EH325" s="74"/>
      <c r="EI325" s="74"/>
      <c r="EJ325" s="74"/>
      <c r="EK325" s="74"/>
      <c r="EL325" s="74"/>
      <c r="EM325" s="74"/>
      <c r="EN325" s="74"/>
      <c r="EO325" s="74"/>
      <c r="EP325" s="74"/>
      <c r="EQ325" s="74"/>
      <c r="ER325" s="74"/>
      <c r="ES325" s="74"/>
      <c r="ET325" s="74"/>
      <c r="EU325" s="74"/>
      <c r="EV325" s="74"/>
      <c r="EW325" s="74"/>
      <c r="EX325" s="74"/>
      <c r="EY325" s="74"/>
      <c r="EZ325" s="74"/>
      <c r="FA325" s="74"/>
      <c r="FB325" s="74"/>
      <c r="FC325" s="74"/>
      <c r="FD325" s="74"/>
      <c r="FE325" s="74"/>
      <c r="FF325" s="74"/>
      <c r="FG325" s="74"/>
      <c r="FH325" s="74"/>
      <c r="FI325" s="74"/>
      <c r="FJ325" s="74"/>
      <c r="FK325" s="74"/>
      <c r="FL325" s="74"/>
      <c r="FM325" s="74"/>
      <c r="FN325" s="74"/>
      <c r="FO325" s="74"/>
      <c r="FP325" s="74"/>
      <c r="FQ325" s="74"/>
      <c r="FR325" s="74"/>
      <c r="FS325" s="74"/>
      <c r="FT325" s="74"/>
      <c r="FU325" s="74"/>
      <c r="FV325" s="74"/>
      <c r="FW325" s="74"/>
      <c r="FX325" s="74"/>
      <c r="FY325" s="74"/>
      <c r="FZ325" s="74"/>
      <c r="GA325" s="74"/>
      <c r="GB325" s="74"/>
      <c r="GC325" s="74"/>
      <c r="GD325" s="74"/>
      <c r="GE325" s="74"/>
      <c r="GF325" s="74"/>
      <c r="GG325" s="74"/>
      <c r="GH325" s="74"/>
      <c r="GI325" s="74"/>
      <c r="GJ325" s="74"/>
      <c r="GK325" s="74"/>
      <c r="GL325" s="74"/>
      <c r="GM325" s="74"/>
      <c r="GN325" s="74"/>
      <c r="GO325" s="74"/>
      <c r="GP325" s="74"/>
      <c r="GQ325" s="74"/>
      <c r="GR325" s="74"/>
      <c r="GS325" s="74"/>
      <c r="GT325" s="74"/>
      <c r="GU325" s="74"/>
      <c r="GV325" s="74"/>
      <c r="GW325" s="74"/>
      <c r="GX325" s="74"/>
      <c r="GY325" s="74"/>
      <c r="GZ325" s="74"/>
      <c r="HA325" s="74"/>
      <c r="HB325" s="74"/>
      <c r="HC325" s="74"/>
    </row>
    <row r="326" spans="1:211" customFormat="1" ht="25.2" customHeight="1" x14ac:dyDescent="0.3">
      <c r="A326" s="36"/>
      <c r="B326" s="838" t="s">
        <v>1987</v>
      </c>
      <c r="C326" s="839"/>
      <c r="D326" s="839"/>
      <c r="E326" s="839"/>
      <c r="F326" s="839"/>
      <c r="G326" s="839"/>
      <c r="H326" s="839"/>
      <c r="I326" s="839"/>
      <c r="J326" s="839"/>
      <c r="K326" s="839"/>
      <c r="L326" s="839"/>
      <c r="M326" s="839"/>
      <c r="N326" s="839"/>
      <c r="O326" s="839"/>
      <c r="P326" s="839"/>
      <c r="Q326" s="839"/>
      <c r="R326" s="840"/>
      <c r="S326" s="36"/>
      <c r="T326" s="74"/>
      <c r="U326" s="74"/>
      <c r="V326" s="74"/>
      <c r="W326" s="74"/>
      <c r="X326" s="74"/>
      <c r="Y326" s="74"/>
      <c r="Z326" s="74"/>
      <c r="AA326" s="74"/>
      <c r="AB326" s="74"/>
      <c r="AC326" s="74"/>
      <c r="AD326" s="74"/>
      <c r="AE326" s="74"/>
      <c r="AF326" s="74"/>
      <c r="AG326" s="74"/>
      <c r="AH326" s="74"/>
      <c r="AI326" s="74"/>
      <c r="AJ326" s="74"/>
      <c r="AK326" s="74"/>
      <c r="AL326" s="74"/>
      <c r="AM326" s="74"/>
      <c r="AN326" s="74"/>
      <c r="AO326" s="74"/>
      <c r="AP326" s="74"/>
      <c r="AQ326" s="74"/>
      <c r="AR326" s="74"/>
      <c r="AS326" s="74"/>
      <c r="AT326" s="74"/>
      <c r="AU326" s="74"/>
      <c r="AV326" s="74"/>
      <c r="AW326" s="74"/>
      <c r="AX326" s="74"/>
      <c r="AY326" s="74"/>
      <c r="AZ326" s="74"/>
      <c r="BA326" s="74"/>
      <c r="BB326" s="74"/>
      <c r="BC326" s="74"/>
      <c r="BD326" s="74"/>
      <c r="BE326" s="74"/>
      <c r="BF326" s="74"/>
      <c r="BG326" s="74"/>
      <c r="BH326" s="74"/>
      <c r="BI326" s="74"/>
      <c r="BJ326" s="74"/>
      <c r="BK326" s="74"/>
      <c r="BL326" s="74"/>
      <c r="BM326" s="74"/>
      <c r="BN326" s="74"/>
      <c r="BO326" s="74"/>
      <c r="BP326" s="74"/>
      <c r="BQ326" s="74"/>
      <c r="BR326" s="74"/>
      <c r="BS326" s="74"/>
      <c r="BT326" s="74"/>
      <c r="BU326" s="74"/>
      <c r="BV326" s="74"/>
      <c r="BW326" s="74"/>
      <c r="BX326" s="74"/>
      <c r="BY326" s="74"/>
      <c r="BZ326" s="74"/>
      <c r="CA326" s="74"/>
      <c r="CB326" s="74"/>
      <c r="CC326" s="74"/>
      <c r="CD326" s="74"/>
      <c r="CE326" s="74"/>
      <c r="CF326" s="74"/>
      <c r="CG326" s="74"/>
      <c r="CH326" s="74"/>
      <c r="CI326" s="74"/>
      <c r="CJ326" s="74"/>
      <c r="CK326" s="74"/>
      <c r="CL326" s="74"/>
      <c r="CM326" s="74"/>
      <c r="CN326" s="74"/>
      <c r="CO326" s="74"/>
      <c r="CP326" s="74"/>
      <c r="CQ326" s="74"/>
      <c r="CR326" s="74"/>
      <c r="CS326" s="74"/>
      <c r="CT326" s="74"/>
      <c r="CU326" s="74"/>
      <c r="CV326" s="74"/>
      <c r="CW326" s="74"/>
      <c r="CX326" s="74"/>
      <c r="CY326" s="74"/>
      <c r="CZ326" s="74"/>
      <c r="DA326" s="74"/>
      <c r="DB326" s="74"/>
      <c r="DC326" s="74"/>
      <c r="DD326" s="74"/>
      <c r="DE326" s="74"/>
      <c r="DF326" s="74"/>
      <c r="DG326" s="74"/>
      <c r="DH326" s="74"/>
      <c r="DI326" s="74"/>
      <c r="DJ326" s="74"/>
      <c r="DK326" s="74"/>
      <c r="DL326" s="74"/>
      <c r="DM326" s="74"/>
      <c r="DN326" s="74"/>
      <c r="DO326" s="74"/>
      <c r="DP326" s="74"/>
      <c r="DQ326" s="74"/>
      <c r="DR326" s="74"/>
      <c r="DS326" s="74"/>
      <c r="DT326" s="74"/>
      <c r="DU326" s="74"/>
      <c r="DV326" s="74"/>
      <c r="DW326" s="74"/>
      <c r="DX326" s="74"/>
      <c r="DY326" s="74"/>
      <c r="DZ326" s="74"/>
      <c r="EA326" s="74"/>
      <c r="EB326" s="74"/>
      <c r="EC326" s="74"/>
      <c r="ED326" s="74"/>
      <c r="EE326" s="74"/>
      <c r="EF326" s="74"/>
      <c r="EG326" s="74"/>
      <c r="EH326" s="74"/>
      <c r="EI326" s="74"/>
      <c r="EJ326" s="74"/>
      <c r="EK326" s="74"/>
      <c r="EL326" s="74"/>
      <c r="EM326" s="74"/>
      <c r="EN326" s="74"/>
      <c r="EO326" s="74"/>
      <c r="EP326" s="74"/>
      <c r="EQ326" s="74"/>
      <c r="ER326" s="74"/>
      <c r="ES326" s="74"/>
      <c r="ET326" s="74"/>
      <c r="EU326" s="74"/>
      <c r="EV326" s="74"/>
      <c r="EW326" s="74"/>
      <c r="EX326" s="74"/>
      <c r="EY326" s="74"/>
      <c r="EZ326" s="74"/>
      <c r="FA326" s="74"/>
      <c r="FB326" s="74"/>
      <c r="FC326" s="74"/>
      <c r="FD326" s="74"/>
      <c r="FE326" s="74"/>
      <c r="FF326" s="74"/>
      <c r="FG326" s="74"/>
      <c r="FH326" s="74"/>
      <c r="FI326" s="74"/>
      <c r="FJ326" s="74"/>
      <c r="FK326" s="74"/>
      <c r="FL326" s="74"/>
      <c r="FM326" s="74"/>
      <c r="FN326" s="74"/>
      <c r="FO326" s="74"/>
      <c r="FP326" s="74"/>
      <c r="FQ326" s="74"/>
      <c r="FR326" s="74"/>
      <c r="FS326" s="74"/>
      <c r="FT326" s="74"/>
      <c r="FU326" s="74"/>
      <c r="FV326" s="74"/>
      <c r="FW326" s="74"/>
      <c r="FX326" s="74"/>
      <c r="FY326" s="74"/>
      <c r="FZ326" s="74"/>
      <c r="GA326" s="74"/>
      <c r="GB326" s="74"/>
      <c r="GC326" s="74"/>
      <c r="GD326" s="74"/>
      <c r="GE326" s="74"/>
      <c r="GF326" s="74"/>
      <c r="GG326" s="74"/>
      <c r="GH326" s="74"/>
      <c r="GI326" s="74"/>
      <c r="GJ326" s="74"/>
      <c r="GK326" s="74"/>
      <c r="GL326" s="74"/>
      <c r="GM326" s="74"/>
      <c r="GN326" s="74"/>
      <c r="GO326" s="74"/>
      <c r="GP326" s="74"/>
      <c r="GQ326" s="74"/>
      <c r="GR326" s="74"/>
      <c r="GS326" s="74"/>
      <c r="GT326" s="74"/>
      <c r="GU326" s="74"/>
      <c r="GV326" s="74"/>
      <c r="GW326" s="74"/>
      <c r="GX326" s="74"/>
      <c r="GY326" s="74"/>
      <c r="GZ326" s="74"/>
      <c r="HA326" s="74"/>
      <c r="HB326" s="74"/>
      <c r="HC326" s="74"/>
    </row>
    <row r="327" spans="1:211" customFormat="1" ht="10.199999999999999" customHeight="1" x14ac:dyDescent="0.3">
      <c r="A327" s="36"/>
      <c r="B327" s="73"/>
      <c r="C327" s="218"/>
      <c r="D327" s="74"/>
      <c r="E327" s="222"/>
      <c r="F327" s="202"/>
      <c r="G327" s="74"/>
      <c r="H327" s="74"/>
      <c r="I327" s="74"/>
      <c r="J327" s="74"/>
      <c r="K327" s="74"/>
      <c r="L327" s="206"/>
      <c r="M327" s="206"/>
      <c r="N327" s="206"/>
      <c r="O327" s="206"/>
      <c r="P327" s="206"/>
      <c r="Q327" s="206"/>
      <c r="R327" s="75"/>
      <c r="S327" s="36"/>
      <c r="T327" s="74"/>
      <c r="U327" s="74"/>
      <c r="V327" s="74"/>
      <c r="W327" s="74"/>
      <c r="X327" s="74"/>
      <c r="Y327" s="74"/>
      <c r="Z327" s="74"/>
      <c r="AA327" s="74"/>
      <c r="AB327" s="74"/>
      <c r="AC327" s="74"/>
      <c r="AD327" s="74"/>
      <c r="AE327" s="74"/>
      <c r="AF327" s="74"/>
      <c r="AG327" s="74"/>
      <c r="AH327" s="74"/>
      <c r="AI327" s="74"/>
      <c r="AJ327" s="74"/>
      <c r="AK327" s="74"/>
      <c r="AL327" s="74"/>
      <c r="AM327" s="74"/>
      <c r="AN327" s="74"/>
      <c r="AO327" s="74"/>
      <c r="AP327" s="74"/>
      <c r="AQ327" s="74"/>
      <c r="AR327" s="74"/>
      <c r="AS327" s="74"/>
      <c r="AT327" s="74"/>
      <c r="AU327" s="74"/>
      <c r="AV327" s="74"/>
      <c r="AW327" s="74"/>
      <c r="AX327" s="74"/>
      <c r="AY327" s="74"/>
      <c r="AZ327" s="74"/>
      <c r="BA327" s="74"/>
      <c r="BB327" s="74"/>
      <c r="BC327" s="74"/>
      <c r="BD327" s="74"/>
      <c r="BE327" s="74"/>
      <c r="BF327" s="74"/>
      <c r="BG327" s="74"/>
      <c r="BH327" s="74"/>
      <c r="BI327" s="74"/>
      <c r="BJ327" s="74"/>
      <c r="BK327" s="74"/>
      <c r="BL327" s="74"/>
      <c r="BM327" s="74"/>
      <c r="BN327" s="74"/>
      <c r="BO327" s="74"/>
      <c r="BP327" s="74"/>
      <c r="BQ327" s="74"/>
      <c r="BR327" s="74"/>
      <c r="BS327" s="74"/>
      <c r="BT327" s="74"/>
      <c r="BU327" s="74"/>
      <c r="BV327" s="74"/>
      <c r="BW327" s="74"/>
      <c r="BX327" s="74"/>
      <c r="BY327" s="74"/>
      <c r="BZ327" s="74"/>
      <c r="CA327" s="74"/>
      <c r="CB327" s="74"/>
      <c r="CC327" s="74"/>
      <c r="CD327" s="74"/>
      <c r="CE327" s="74"/>
      <c r="CF327" s="74"/>
      <c r="CG327" s="74"/>
      <c r="CH327" s="74"/>
      <c r="CI327" s="74"/>
      <c r="CJ327" s="74"/>
      <c r="CK327" s="74"/>
      <c r="CL327" s="74"/>
      <c r="CM327" s="74"/>
      <c r="CN327" s="74"/>
      <c r="CO327" s="74"/>
      <c r="CP327" s="74"/>
      <c r="CQ327" s="74"/>
      <c r="CR327" s="74"/>
      <c r="CS327" s="74"/>
      <c r="CT327" s="74"/>
      <c r="CU327" s="74"/>
      <c r="CV327" s="74"/>
      <c r="CW327" s="74"/>
      <c r="CX327" s="74"/>
      <c r="CY327" s="74"/>
      <c r="CZ327" s="74"/>
      <c r="DA327" s="74"/>
      <c r="DB327" s="74"/>
      <c r="DC327" s="74"/>
      <c r="DD327" s="74"/>
      <c r="DE327" s="74"/>
      <c r="DF327" s="74"/>
      <c r="DG327" s="74"/>
      <c r="DH327" s="74"/>
      <c r="DI327" s="74"/>
      <c r="DJ327" s="74"/>
      <c r="DK327" s="74"/>
      <c r="DL327" s="74"/>
      <c r="DM327" s="74"/>
      <c r="DN327" s="74"/>
      <c r="DO327" s="74"/>
      <c r="DP327" s="74"/>
      <c r="DQ327" s="74"/>
      <c r="DR327" s="74"/>
      <c r="DS327" s="74"/>
      <c r="DT327" s="74"/>
      <c r="DU327" s="74"/>
      <c r="DV327" s="74"/>
      <c r="DW327" s="74"/>
      <c r="DX327" s="74"/>
      <c r="DY327" s="74"/>
      <c r="DZ327" s="74"/>
      <c r="EA327" s="74"/>
      <c r="EB327" s="74"/>
      <c r="EC327" s="74"/>
      <c r="ED327" s="74"/>
      <c r="EE327" s="74"/>
      <c r="EF327" s="74"/>
      <c r="EG327" s="74"/>
      <c r="EH327" s="74"/>
      <c r="EI327" s="74"/>
      <c r="EJ327" s="74"/>
      <c r="EK327" s="74"/>
      <c r="EL327" s="74"/>
      <c r="EM327" s="74"/>
      <c r="EN327" s="74"/>
      <c r="EO327" s="74"/>
      <c r="EP327" s="74"/>
      <c r="EQ327" s="74"/>
      <c r="ER327" s="74"/>
      <c r="ES327" s="74"/>
      <c r="ET327" s="74"/>
      <c r="EU327" s="74"/>
      <c r="EV327" s="74"/>
      <c r="EW327" s="74"/>
      <c r="EX327" s="74"/>
      <c r="EY327" s="74"/>
      <c r="EZ327" s="74"/>
      <c r="FA327" s="74"/>
      <c r="FB327" s="74"/>
      <c r="FC327" s="74"/>
      <c r="FD327" s="74"/>
      <c r="FE327" s="74"/>
      <c r="FF327" s="74"/>
      <c r="FG327" s="74"/>
      <c r="FH327" s="74"/>
      <c r="FI327" s="74"/>
      <c r="FJ327" s="74"/>
      <c r="FK327" s="74"/>
      <c r="FL327" s="74"/>
      <c r="FM327" s="74"/>
      <c r="FN327" s="74"/>
      <c r="FO327" s="74"/>
      <c r="FP327" s="74"/>
      <c r="FQ327" s="74"/>
      <c r="FR327" s="74"/>
      <c r="FS327" s="74"/>
      <c r="FT327" s="74"/>
      <c r="FU327" s="74"/>
      <c r="FV327" s="74"/>
      <c r="FW327" s="74"/>
      <c r="FX327" s="74"/>
      <c r="FY327" s="74"/>
      <c r="FZ327" s="74"/>
      <c r="GA327" s="74"/>
      <c r="GB327" s="74"/>
      <c r="GC327" s="74"/>
      <c r="GD327" s="74"/>
      <c r="GE327" s="74"/>
      <c r="GF327" s="74"/>
      <c r="GG327" s="74"/>
      <c r="GH327" s="74"/>
      <c r="GI327" s="74"/>
      <c r="GJ327" s="74"/>
      <c r="GK327" s="74"/>
      <c r="GL327" s="74"/>
      <c r="GM327" s="74"/>
      <c r="GN327" s="74"/>
      <c r="GO327" s="74"/>
      <c r="GP327" s="74"/>
      <c r="GQ327" s="74"/>
      <c r="GR327" s="74"/>
      <c r="GS327" s="74"/>
      <c r="GT327" s="74"/>
      <c r="GU327" s="74"/>
      <c r="GV327" s="74"/>
      <c r="GW327" s="74"/>
      <c r="GX327" s="74"/>
      <c r="GY327" s="74"/>
      <c r="GZ327" s="74"/>
      <c r="HA327" s="74"/>
      <c r="HB327" s="74"/>
      <c r="HC327" s="74"/>
    </row>
    <row r="328" spans="1:211" customFormat="1" ht="19.95" customHeight="1" x14ac:dyDescent="0.3">
      <c r="A328" s="229"/>
      <c r="B328" s="847" t="s">
        <v>1988</v>
      </c>
      <c r="C328" s="848"/>
      <c r="D328" s="848"/>
      <c r="E328" s="848"/>
      <c r="F328" s="848"/>
      <c r="G328" s="206"/>
      <c r="H328" s="206"/>
      <c r="I328" s="206"/>
      <c r="J328" s="206"/>
      <c r="K328" s="206"/>
      <c r="L328" s="232"/>
      <c r="M328" s="232"/>
      <c r="N328" s="232"/>
      <c r="O328" s="232"/>
      <c r="P328" s="232"/>
      <c r="Q328" s="232"/>
      <c r="R328" s="207"/>
      <c r="S328" s="229"/>
      <c r="T328" s="74"/>
      <c r="U328" s="74"/>
      <c r="V328" s="74"/>
      <c r="W328" s="74"/>
      <c r="X328" s="74"/>
      <c r="Y328" s="74"/>
      <c r="Z328" s="74"/>
      <c r="AA328" s="74"/>
      <c r="AB328" s="74"/>
      <c r="AC328" s="74"/>
      <c r="AD328" s="74"/>
      <c r="AE328" s="74"/>
      <c r="AF328" s="74"/>
      <c r="AG328" s="74"/>
      <c r="AH328" s="74"/>
      <c r="AI328" s="74"/>
      <c r="AJ328" s="74"/>
      <c r="AK328" s="74"/>
      <c r="AL328" s="74"/>
      <c r="AM328" s="74"/>
      <c r="AN328" s="74"/>
      <c r="AO328" s="74"/>
      <c r="AP328" s="74"/>
      <c r="AQ328" s="74"/>
      <c r="AR328" s="74"/>
      <c r="AS328" s="74"/>
      <c r="AT328" s="74"/>
      <c r="AU328" s="74"/>
      <c r="AV328" s="74"/>
      <c r="AW328" s="74"/>
      <c r="AX328" s="74"/>
      <c r="AY328" s="74"/>
      <c r="AZ328" s="74"/>
      <c r="BA328" s="74"/>
      <c r="BB328" s="74"/>
      <c r="BC328" s="74"/>
      <c r="BD328" s="74"/>
      <c r="BE328" s="74"/>
      <c r="BF328" s="74"/>
      <c r="BG328" s="74"/>
      <c r="BH328" s="74"/>
      <c r="BI328" s="74"/>
      <c r="BJ328" s="74"/>
      <c r="BK328" s="74"/>
      <c r="BL328" s="74"/>
      <c r="BM328" s="74"/>
      <c r="BN328" s="74"/>
      <c r="BO328" s="74"/>
      <c r="BP328" s="74"/>
      <c r="BQ328" s="74"/>
      <c r="BR328" s="74"/>
      <c r="BS328" s="74"/>
      <c r="BT328" s="74"/>
      <c r="BU328" s="74"/>
      <c r="BV328" s="74"/>
      <c r="BW328" s="74"/>
      <c r="BX328" s="74"/>
      <c r="BY328" s="74"/>
      <c r="BZ328" s="74"/>
      <c r="CA328" s="74"/>
      <c r="CB328" s="74"/>
      <c r="CC328" s="74"/>
      <c r="CD328" s="74"/>
      <c r="CE328" s="74"/>
      <c r="CF328" s="74"/>
      <c r="CG328" s="74"/>
      <c r="CH328" s="74"/>
      <c r="CI328" s="74"/>
      <c r="CJ328" s="74"/>
      <c r="CK328" s="74"/>
      <c r="CL328" s="74"/>
      <c r="CM328" s="74"/>
      <c r="CN328" s="74"/>
      <c r="CO328" s="74"/>
      <c r="CP328" s="74"/>
      <c r="CQ328" s="74"/>
      <c r="CR328" s="74"/>
      <c r="CS328" s="74"/>
      <c r="CT328" s="74"/>
      <c r="CU328" s="74"/>
      <c r="CV328" s="74"/>
      <c r="CW328" s="74"/>
      <c r="CX328" s="74"/>
      <c r="CY328" s="74"/>
      <c r="CZ328" s="74"/>
      <c r="DA328" s="74"/>
      <c r="DB328" s="74"/>
      <c r="DC328" s="74"/>
      <c r="DD328" s="74"/>
      <c r="DE328" s="74"/>
      <c r="DF328" s="74"/>
      <c r="DG328" s="74"/>
      <c r="DH328" s="74"/>
      <c r="DI328" s="74"/>
      <c r="DJ328" s="74"/>
      <c r="DK328" s="74"/>
      <c r="DL328" s="74"/>
      <c r="DM328" s="74"/>
      <c r="DN328" s="74"/>
      <c r="DO328" s="74"/>
      <c r="DP328" s="74"/>
      <c r="DQ328" s="74"/>
      <c r="DR328" s="74"/>
      <c r="DS328" s="74"/>
      <c r="DT328" s="74"/>
      <c r="DU328" s="74"/>
      <c r="DV328" s="74"/>
      <c r="DW328" s="74"/>
      <c r="DX328" s="74"/>
      <c r="DY328" s="74"/>
      <c r="DZ328" s="74"/>
      <c r="EA328" s="74"/>
      <c r="EB328" s="74"/>
      <c r="EC328" s="74"/>
      <c r="ED328" s="74"/>
      <c r="EE328" s="74"/>
      <c r="EF328" s="74"/>
      <c r="EG328" s="74"/>
      <c r="EH328" s="74"/>
      <c r="EI328" s="74"/>
      <c r="EJ328" s="74"/>
      <c r="EK328" s="74"/>
      <c r="EL328" s="74"/>
      <c r="EM328" s="74"/>
      <c r="EN328" s="74"/>
      <c r="EO328" s="74"/>
      <c r="EP328" s="74"/>
      <c r="EQ328" s="74"/>
      <c r="ER328" s="74"/>
      <c r="ES328" s="74"/>
      <c r="ET328" s="74"/>
      <c r="EU328" s="74"/>
      <c r="EV328" s="74"/>
      <c r="EW328" s="74"/>
      <c r="EX328" s="74"/>
      <c r="EY328" s="74"/>
      <c r="EZ328" s="74"/>
      <c r="FA328" s="74"/>
      <c r="FB328" s="74"/>
      <c r="FC328" s="74"/>
      <c r="FD328" s="74"/>
      <c r="FE328" s="74"/>
      <c r="FF328" s="74"/>
      <c r="FG328" s="74"/>
      <c r="FH328" s="74"/>
      <c r="FI328" s="74"/>
      <c r="FJ328" s="74"/>
      <c r="FK328" s="74"/>
      <c r="FL328" s="74"/>
      <c r="FM328" s="74"/>
      <c r="FN328" s="74"/>
      <c r="FO328" s="74"/>
      <c r="FP328" s="74"/>
      <c r="FQ328" s="74"/>
      <c r="FR328" s="74"/>
      <c r="FS328" s="74"/>
      <c r="FT328" s="74"/>
      <c r="FU328" s="74"/>
      <c r="FV328" s="74"/>
      <c r="FW328" s="74"/>
      <c r="FX328" s="74"/>
      <c r="FY328" s="74"/>
      <c r="FZ328" s="74"/>
      <c r="GA328" s="74"/>
      <c r="GB328" s="74"/>
      <c r="GC328" s="74"/>
      <c r="GD328" s="74"/>
      <c r="GE328" s="74"/>
      <c r="GF328" s="74"/>
      <c r="GG328" s="74"/>
      <c r="GH328" s="74"/>
      <c r="GI328" s="74"/>
      <c r="GJ328" s="74"/>
      <c r="GK328" s="74"/>
      <c r="GL328" s="74"/>
      <c r="GM328" s="74"/>
      <c r="GN328" s="74"/>
      <c r="GO328" s="74"/>
      <c r="GP328" s="74"/>
      <c r="GQ328" s="74"/>
      <c r="GR328" s="74"/>
      <c r="GS328" s="74"/>
      <c r="GT328" s="74"/>
      <c r="GU328" s="74"/>
      <c r="GV328" s="74"/>
      <c r="GW328" s="74"/>
      <c r="GX328" s="74"/>
      <c r="GY328" s="74"/>
      <c r="GZ328" s="74"/>
      <c r="HA328" s="74"/>
      <c r="HB328" s="74"/>
      <c r="HC328" s="74"/>
    </row>
    <row r="329" spans="1:211" s="239" customFormat="1" ht="19.95" customHeight="1" x14ac:dyDescent="0.3">
      <c r="A329" s="345"/>
      <c r="B329" s="860" t="s">
        <v>1989</v>
      </c>
      <c r="C329" s="861"/>
      <c r="D329" s="861"/>
      <c r="E329" s="861"/>
      <c r="F329" s="861"/>
      <c r="G329" s="861"/>
      <c r="H329" s="861"/>
      <c r="I329" s="861"/>
      <c r="J329" s="861"/>
      <c r="K329" s="861"/>
      <c r="L329" s="861"/>
      <c r="M329" s="861"/>
      <c r="N329" s="206"/>
      <c r="O329" s="206"/>
      <c r="P329" s="206"/>
      <c r="Q329" s="206"/>
      <c r="R329" s="238"/>
      <c r="S329" s="345"/>
      <c r="T329" s="237"/>
      <c r="U329" s="237"/>
      <c r="V329" s="237"/>
      <c r="W329" s="237"/>
      <c r="X329" s="237"/>
      <c r="Y329" s="237"/>
      <c r="Z329" s="237"/>
      <c r="AA329" s="237"/>
      <c r="AB329" s="237"/>
      <c r="AC329" s="237"/>
      <c r="AD329" s="237"/>
      <c r="AE329" s="237"/>
      <c r="AF329" s="237"/>
      <c r="AG329" s="237"/>
      <c r="AH329" s="237"/>
      <c r="AI329" s="237"/>
      <c r="AJ329" s="237"/>
      <c r="AK329" s="237"/>
      <c r="AL329" s="237"/>
      <c r="AM329" s="237"/>
      <c r="AN329" s="237"/>
      <c r="AO329" s="237"/>
      <c r="AP329" s="237"/>
      <c r="AQ329" s="237"/>
      <c r="AR329" s="237"/>
      <c r="AS329" s="237"/>
      <c r="AT329" s="237"/>
      <c r="AU329" s="237"/>
      <c r="AV329" s="237"/>
      <c r="AW329" s="237"/>
      <c r="AX329" s="237"/>
      <c r="AY329" s="237"/>
      <c r="AZ329" s="237"/>
      <c r="BA329" s="237"/>
      <c r="BB329" s="237"/>
      <c r="BC329" s="237"/>
      <c r="BD329" s="237"/>
      <c r="BE329" s="237"/>
      <c r="BF329" s="237"/>
      <c r="BG329" s="237"/>
      <c r="BH329" s="237"/>
      <c r="BI329" s="237"/>
      <c r="BJ329" s="237"/>
      <c r="BK329" s="237"/>
      <c r="BL329" s="237"/>
      <c r="BM329" s="237"/>
      <c r="BN329" s="237"/>
      <c r="BO329" s="237"/>
      <c r="BP329" s="237"/>
      <c r="BQ329" s="237"/>
      <c r="BR329" s="237"/>
      <c r="BS329" s="237"/>
      <c r="BT329" s="237"/>
      <c r="BU329" s="237"/>
      <c r="BV329" s="237"/>
      <c r="BW329" s="237"/>
      <c r="BX329" s="237"/>
      <c r="BY329" s="237"/>
      <c r="BZ329" s="237"/>
      <c r="CA329" s="237"/>
      <c r="CB329" s="237"/>
      <c r="CC329" s="237"/>
      <c r="CD329" s="237"/>
      <c r="CE329" s="237"/>
      <c r="CF329" s="237"/>
      <c r="CG329" s="237"/>
      <c r="CH329" s="237"/>
      <c r="CI329" s="237"/>
      <c r="CJ329" s="237"/>
      <c r="CK329" s="237"/>
      <c r="CL329" s="237"/>
      <c r="CM329" s="237"/>
      <c r="CN329" s="237"/>
      <c r="CO329" s="237"/>
      <c r="CP329" s="237"/>
      <c r="CQ329" s="237"/>
      <c r="CR329" s="237"/>
      <c r="CS329" s="237"/>
      <c r="CT329" s="237"/>
      <c r="CU329" s="237"/>
      <c r="CV329" s="237"/>
      <c r="CW329" s="237"/>
      <c r="CX329" s="237"/>
      <c r="CY329" s="237"/>
      <c r="CZ329" s="237"/>
      <c r="DA329" s="237"/>
      <c r="DB329" s="237"/>
      <c r="DC329" s="237"/>
      <c r="DD329" s="237"/>
      <c r="DE329" s="237"/>
      <c r="DF329" s="237"/>
      <c r="DG329" s="237"/>
      <c r="DH329" s="237"/>
      <c r="DI329" s="237"/>
      <c r="DJ329" s="237"/>
      <c r="DK329" s="237"/>
      <c r="DL329" s="237"/>
      <c r="DM329" s="237"/>
      <c r="DN329" s="237"/>
      <c r="DO329" s="237"/>
      <c r="DP329" s="237"/>
      <c r="DQ329" s="237"/>
      <c r="DR329" s="237"/>
      <c r="DS329" s="237"/>
      <c r="DT329" s="237"/>
      <c r="DU329" s="237"/>
      <c r="DV329" s="237"/>
      <c r="DW329" s="237"/>
      <c r="DX329" s="237"/>
      <c r="DY329" s="237"/>
      <c r="DZ329" s="237"/>
      <c r="EA329" s="237"/>
      <c r="EB329" s="237"/>
      <c r="EC329" s="237"/>
      <c r="ED329" s="237"/>
      <c r="EE329" s="237"/>
      <c r="EF329" s="237"/>
      <c r="EG329" s="237"/>
      <c r="EH329" s="237"/>
      <c r="EI329" s="237"/>
      <c r="EJ329" s="237"/>
      <c r="EK329" s="237"/>
      <c r="EL329" s="237"/>
      <c r="EM329" s="237"/>
      <c r="EN329" s="237"/>
      <c r="EO329" s="237"/>
      <c r="EP329" s="237"/>
      <c r="EQ329" s="237"/>
      <c r="ER329" s="237"/>
      <c r="ES329" s="237"/>
      <c r="ET329" s="237"/>
      <c r="EU329" s="237"/>
      <c r="EV329" s="237"/>
      <c r="EW329" s="237"/>
      <c r="EX329" s="237"/>
      <c r="EY329" s="237"/>
      <c r="EZ329" s="237"/>
      <c r="FA329" s="237"/>
      <c r="FB329" s="237"/>
      <c r="FC329" s="237"/>
      <c r="FD329" s="237"/>
      <c r="FE329" s="237"/>
      <c r="FF329" s="237"/>
      <c r="FG329" s="237"/>
      <c r="FH329" s="237"/>
      <c r="FI329" s="237"/>
      <c r="FJ329" s="237"/>
      <c r="FK329" s="237"/>
      <c r="FL329" s="237"/>
      <c r="FM329" s="237"/>
      <c r="FN329" s="237"/>
      <c r="FO329" s="237"/>
      <c r="FP329" s="237"/>
      <c r="FQ329" s="237"/>
      <c r="FR329" s="237"/>
      <c r="FS329" s="237"/>
      <c r="FT329" s="237"/>
      <c r="FU329" s="237"/>
      <c r="FV329" s="237"/>
      <c r="FW329" s="237"/>
      <c r="FX329" s="237"/>
      <c r="FY329" s="237"/>
      <c r="FZ329" s="237"/>
      <c r="GA329" s="237"/>
      <c r="GB329" s="237"/>
      <c r="GC329" s="237"/>
      <c r="GD329" s="237"/>
      <c r="GE329" s="237"/>
      <c r="GF329" s="237"/>
      <c r="GG329" s="237"/>
      <c r="GH329" s="237"/>
      <c r="GI329" s="237"/>
      <c r="GJ329" s="237"/>
      <c r="GK329" s="237"/>
      <c r="GL329" s="237"/>
      <c r="GM329" s="237"/>
      <c r="GN329" s="237"/>
      <c r="GO329" s="237"/>
      <c r="GP329" s="237"/>
      <c r="GQ329" s="237"/>
      <c r="GR329" s="237"/>
      <c r="GS329" s="237"/>
      <c r="GT329" s="237"/>
      <c r="GU329" s="237"/>
      <c r="GV329" s="237"/>
      <c r="GW329" s="237"/>
      <c r="GX329" s="237"/>
      <c r="GY329" s="237"/>
      <c r="GZ329" s="237"/>
      <c r="HA329" s="237"/>
      <c r="HB329" s="237"/>
      <c r="HC329" s="237"/>
    </row>
    <row r="330" spans="1:211" customFormat="1" ht="19.95" customHeight="1" x14ac:dyDescent="0.3">
      <c r="A330" s="229"/>
      <c r="B330" s="913" t="s">
        <v>1990</v>
      </c>
      <c r="C330" s="914"/>
      <c r="D330" s="914"/>
      <c r="E330" s="914"/>
      <c r="F330" s="914"/>
      <c r="G330" s="914"/>
      <c r="H330" s="914"/>
      <c r="I330" s="914"/>
      <c r="J330" s="914"/>
      <c r="K330" s="914"/>
      <c r="L330" s="232"/>
      <c r="M330" s="232"/>
      <c r="N330" s="232"/>
      <c r="O330" s="232"/>
      <c r="P330" s="232"/>
      <c r="Q330" s="232"/>
      <c r="R330" s="207"/>
      <c r="S330" s="229"/>
      <c r="T330" s="74"/>
      <c r="U330" s="74"/>
      <c r="V330" s="74"/>
      <c r="W330" s="74"/>
      <c r="X330" s="74"/>
      <c r="Y330" s="74"/>
      <c r="Z330" s="74"/>
      <c r="AA330" s="74"/>
      <c r="AB330" s="74"/>
      <c r="AC330" s="74"/>
      <c r="AD330" s="74"/>
      <c r="AE330" s="74"/>
      <c r="AF330" s="74"/>
      <c r="AG330" s="74"/>
      <c r="AH330" s="74"/>
      <c r="AI330" s="74"/>
      <c r="AJ330" s="74"/>
      <c r="AK330" s="74"/>
      <c r="AL330" s="74"/>
      <c r="AM330" s="74"/>
      <c r="AN330" s="74"/>
      <c r="AO330" s="74"/>
      <c r="AP330" s="74"/>
      <c r="AQ330" s="74"/>
      <c r="AR330" s="74"/>
      <c r="AS330" s="74"/>
      <c r="AT330" s="74"/>
      <c r="AU330" s="74"/>
      <c r="AV330" s="74"/>
      <c r="AW330" s="74"/>
      <c r="AX330" s="74"/>
      <c r="AY330" s="74"/>
      <c r="AZ330" s="74"/>
      <c r="BA330" s="74"/>
      <c r="BB330" s="74"/>
      <c r="BC330" s="74"/>
      <c r="BD330" s="74"/>
      <c r="BE330" s="74"/>
      <c r="BF330" s="74"/>
      <c r="BG330" s="74"/>
      <c r="BH330" s="74"/>
      <c r="BI330" s="74"/>
      <c r="BJ330" s="74"/>
      <c r="BK330" s="74"/>
      <c r="BL330" s="74"/>
      <c r="BM330" s="74"/>
      <c r="BN330" s="74"/>
      <c r="BO330" s="74"/>
      <c r="BP330" s="74"/>
      <c r="BQ330" s="74"/>
      <c r="BR330" s="74"/>
      <c r="BS330" s="74"/>
      <c r="BT330" s="74"/>
      <c r="BU330" s="74"/>
      <c r="BV330" s="74"/>
      <c r="BW330" s="74"/>
      <c r="BX330" s="74"/>
      <c r="BY330" s="74"/>
      <c r="BZ330" s="74"/>
      <c r="CA330" s="74"/>
      <c r="CB330" s="74"/>
      <c r="CC330" s="74"/>
      <c r="CD330" s="74"/>
      <c r="CE330" s="74"/>
      <c r="CF330" s="74"/>
      <c r="CG330" s="74"/>
      <c r="CH330" s="74"/>
      <c r="CI330" s="74"/>
      <c r="CJ330" s="74"/>
      <c r="CK330" s="74"/>
      <c r="CL330" s="74"/>
      <c r="CM330" s="74"/>
      <c r="CN330" s="74"/>
      <c r="CO330" s="74"/>
      <c r="CP330" s="74"/>
      <c r="CQ330" s="74"/>
      <c r="CR330" s="74"/>
      <c r="CS330" s="74"/>
      <c r="CT330" s="74"/>
      <c r="CU330" s="74"/>
      <c r="CV330" s="74"/>
      <c r="CW330" s="74"/>
      <c r="CX330" s="74"/>
      <c r="CY330" s="74"/>
      <c r="CZ330" s="74"/>
      <c r="DA330" s="74"/>
      <c r="DB330" s="74"/>
      <c r="DC330" s="74"/>
      <c r="DD330" s="74"/>
      <c r="DE330" s="74"/>
      <c r="DF330" s="74"/>
      <c r="DG330" s="74"/>
      <c r="DH330" s="74"/>
      <c r="DI330" s="74"/>
      <c r="DJ330" s="74"/>
      <c r="DK330" s="74"/>
      <c r="DL330" s="74"/>
      <c r="DM330" s="74"/>
      <c r="DN330" s="74"/>
      <c r="DO330" s="74"/>
      <c r="DP330" s="74"/>
      <c r="DQ330" s="74"/>
      <c r="DR330" s="74"/>
      <c r="DS330" s="74"/>
      <c r="DT330" s="74"/>
      <c r="DU330" s="74"/>
      <c r="DV330" s="74"/>
      <c r="DW330" s="74"/>
      <c r="DX330" s="74"/>
      <c r="DY330" s="74"/>
      <c r="DZ330" s="74"/>
      <c r="EA330" s="74"/>
      <c r="EB330" s="74"/>
      <c r="EC330" s="74"/>
      <c r="ED330" s="74"/>
      <c r="EE330" s="74"/>
      <c r="EF330" s="74"/>
      <c r="EG330" s="74"/>
      <c r="EH330" s="74"/>
      <c r="EI330" s="74"/>
      <c r="EJ330" s="74"/>
      <c r="EK330" s="74"/>
      <c r="EL330" s="74"/>
      <c r="EM330" s="74"/>
      <c r="EN330" s="74"/>
      <c r="EO330" s="74"/>
      <c r="EP330" s="74"/>
      <c r="EQ330" s="74"/>
      <c r="ER330" s="74"/>
      <c r="ES330" s="74"/>
      <c r="ET330" s="74"/>
      <c r="EU330" s="74"/>
      <c r="EV330" s="74"/>
      <c r="EW330" s="74"/>
      <c r="EX330" s="74"/>
      <c r="EY330" s="74"/>
      <c r="EZ330" s="74"/>
      <c r="FA330" s="74"/>
      <c r="FB330" s="74"/>
      <c r="FC330" s="74"/>
      <c r="FD330" s="74"/>
      <c r="FE330" s="74"/>
      <c r="FF330" s="74"/>
      <c r="FG330" s="74"/>
      <c r="FH330" s="74"/>
      <c r="FI330" s="74"/>
      <c r="FJ330" s="74"/>
      <c r="FK330" s="74"/>
      <c r="FL330" s="74"/>
      <c r="FM330" s="74"/>
      <c r="FN330" s="74"/>
      <c r="FO330" s="74"/>
      <c r="FP330" s="74"/>
      <c r="FQ330" s="74"/>
      <c r="FR330" s="74"/>
      <c r="FS330" s="74"/>
      <c r="FT330" s="74"/>
      <c r="FU330" s="74"/>
      <c r="FV330" s="74"/>
      <c r="FW330" s="74"/>
      <c r="FX330" s="74"/>
      <c r="FY330" s="74"/>
      <c r="FZ330" s="74"/>
      <c r="GA330" s="74"/>
      <c r="GB330" s="74"/>
      <c r="GC330" s="74"/>
      <c r="GD330" s="74"/>
      <c r="GE330" s="74"/>
      <c r="GF330" s="74"/>
      <c r="GG330" s="74"/>
      <c r="GH330" s="74"/>
      <c r="GI330" s="74"/>
      <c r="GJ330" s="74"/>
      <c r="GK330" s="74"/>
      <c r="GL330" s="74"/>
      <c r="GM330" s="74"/>
      <c r="GN330" s="74"/>
      <c r="GO330" s="74"/>
      <c r="GP330" s="74"/>
      <c r="GQ330" s="74"/>
      <c r="GR330" s="74"/>
      <c r="GS330" s="74"/>
      <c r="GT330" s="74"/>
      <c r="GU330" s="74"/>
      <c r="GV330" s="74"/>
      <c r="GW330" s="74"/>
      <c r="GX330" s="74"/>
      <c r="GY330" s="74"/>
      <c r="GZ330" s="74"/>
      <c r="HA330" s="74"/>
      <c r="HB330" s="74"/>
      <c r="HC330" s="74"/>
    </row>
    <row r="331" spans="1:211" s="239" customFormat="1" ht="19.95" customHeight="1" x14ac:dyDescent="0.3">
      <c r="A331" s="345"/>
      <c r="B331" s="860" t="s">
        <v>1991</v>
      </c>
      <c r="C331" s="861"/>
      <c r="D331" s="861"/>
      <c r="E331" s="861"/>
      <c r="F331" s="861"/>
      <c r="G331" s="861"/>
      <c r="H331" s="861"/>
      <c r="I331" s="861"/>
      <c r="J331" s="861"/>
      <c r="K331" s="232"/>
      <c r="L331" s="74"/>
      <c r="M331" s="222"/>
      <c r="N331" s="74"/>
      <c r="O331" s="74"/>
      <c r="P331" s="74"/>
      <c r="Q331" s="74"/>
      <c r="R331" s="238"/>
      <c r="S331" s="345"/>
      <c r="T331" s="237"/>
      <c r="U331" s="237"/>
      <c r="V331" s="237"/>
      <c r="W331" s="237"/>
      <c r="X331" s="237"/>
      <c r="Y331" s="237"/>
      <c r="Z331" s="237"/>
      <c r="AA331" s="237"/>
      <c r="AB331" s="237"/>
      <c r="AC331" s="237"/>
      <c r="AD331" s="237"/>
      <c r="AE331" s="237"/>
      <c r="AF331" s="237"/>
      <c r="AG331" s="237"/>
      <c r="AH331" s="237"/>
      <c r="AI331" s="237"/>
      <c r="AJ331" s="237"/>
      <c r="AK331" s="237"/>
      <c r="AL331" s="237"/>
      <c r="AM331" s="237"/>
      <c r="AN331" s="237"/>
      <c r="AO331" s="237"/>
      <c r="AP331" s="237"/>
      <c r="AQ331" s="237"/>
      <c r="AR331" s="237"/>
      <c r="AS331" s="237"/>
      <c r="AT331" s="237"/>
      <c r="AU331" s="237"/>
      <c r="AV331" s="237"/>
      <c r="AW331" s="237"/>
      <c r="AX331" s="237"/>
      <c r="AY331" s="237"/>
      <c r="AZ331" s="237"/>
      <c r="BA331" s="237"/>
      <c r="BB331" s="237"/>
      <c r="BC331" s="237"/>
      <c r="BD331" s="237"/>
      <c r="BE331" s="237"/>
      <c r="BF331" s="237"/>
      <c r="BG331" s="237"/>
      <c r="BH331" s="237"/>
      <c r="BI331" s="237"/>
      <c r="BJ331" s="237"/>
      <c r="BK331" s="237"/>
      <c r="BL331" s="237"/>
      <c r="BM331" s="237"/>
      <c r="BN331" s="237"/>
      <c r="BO331" s="237"/>
      <c r="BP331" s="237"/>
      <c r="BQ331" s="237"/>
      <c r="BR331" s="237"/>
      <c r="BS331" s="237"/>
      <c r="BT331" s="237"/>
      <c r="BU331" s="237"/>
      <c r="BV331" s="237"/>
      <c r="BW331" s="237"/>
      <c r="BX331" s="237"/>
      <c r="BY331" s="237"/>
      <c r="BZ331" s="237"/>
      <c r="CA331" s="237"/>
      <c r="CB331" s="237"/>
      <c r="CC331" s="237"/>
      <c r="CD331" s="237"/>
      <c r="CE331" s="237"/>
      <c r="CF331" s="237"/>
      <c r="CG331" s="237"/>
      <c r="CH331" s="237"/>
      <c r="CI331" s="237"/>
      <c r="CJ331" s="237"/>
      <c r="CK331" s="237"/>
      <c r="CL331" s="237"/>
      <c r="CM331" s="237"/>
      <c r="CN331" s="237"/>
      <c r="CO331" s="237"/>
      <c r="CP331" s="237"/>
      <c r="CQ331" s="237"/>
      <c r="CR331" s="237"/>
      <c r="CS331" s="237"/>
      <c r="CT331" s="237"/>
      <c r="CU331" s="237"/>
      <c r="CV331" s="237"/>
      <c r="CW331" s="237"/>
      <c r="CX331" s="237"/>
      <c r="CY331" s="237"/>
      <c r="CZ331" s="237"/>
      <c r="DA331" s="237"/>
      <c r="DB331" s="237"/>
      <c r="DC331" s="237"/>
      <c r="DD331" s="237"/>
      <c r="DE331" s="237"/>
      <c r="DF331" s="237"/>
      <c r="DG331" s="237"/>
      <c r="DH331" s="237"/>
      <c r="DI331" s="237"/>
      <c r="DJ331" s="237"/>
      <c r="DK331" s="237"/>
      <c r="DL331" s="237"/>
      <c r="DM331" s="237"/>
      <c r="DN331" s="237"/>
      <c r="DO331" s="237"/>
      <c r="DP331" s="237"/>
      <c r="DQ331" s="237"/>
      <c r="DR331" s="237"/>
      <c r="DS331" s="237"/>
      <c r="DT331" s="237"/>
      <c r="DU331" s="237"/>
      <c r="DV331" s="237"/>
      <c r="DW331" s="237"/>
      <c r="DX331" s="237"/>
      <c r="DY331" s="237"/>
      <c r="DZ331" s="237"/>
      <c r="EA331" s="237"/>
      <c r="EB331" s="237"/>
      <c r="EC331" s="237"/>
      <c r="ED331" s="237"/>
      <c r="EE331" s="237"/>
      <c r="EF331" s="237"/>
      <c r="EG331" s="237"/>
      <c r="EH331" s="237"/>
      <c r="EI331" s="237"/>
      <c r="EJ331" s="237"/>
      <c r="EK331" s="237"/>
      <c r="EL331" s="237"/>
      <c r="EM331" s="237"/>
      <c r="EN331" s="237"/>
      <c r="EO331" s="237"/>
      <c r="EP331" s="237"/>
      <c r="EQ331" s="237"/>
      <c r="ER331" s="237"/>
      <c r="ES331" s="237"/>
      <c r="ET331" s="237"/>
      <c r="EU331" s="237"/>
      <c r="EV331" s="237"/>
      <c r="EW331" s="237"/>
      <c r="EX331" s="237"/>
      <c r="EY331" s="237"/>
      <c r="EZ331" s="237"/>
      <c r="FA331" s="237"/>
      <c r="FB331" s="237"/>
      <c r="FC331" s="237"/>
      <c r="FD331" s="237"/>
      <c r="FE331" s="237"/>
      <c r="FF331" s="237"/>
      <c r="FG331" s="237"/>
      <c r="FH331" s="237"/>
      <c r="FI331" s="237"/>
      <c r="FJ331" s="237"/>
      <c r="FK331" s="237"/>
      <c r="FL331" s="237"/>
      <c r="FM331" s="237"/>
      <c r="FN331" s="237"/>
      <c r="FO331" s="237"/>
      <c r="FP331" s="237"/>
      <c r="FQ331" s="237"/>
      <c r="FR331" s="237"/>
      <c r="FS331" s="237"/>
      <c r="FT331" s="237"/>
      <c r="FU331" s="237"/>
      <c r="FV331" s="237"/>
      <c r="FW331" s="237"/>
      <c r="FX331" s="237"/>
      <c r="FY331" s="237"/>
      <c r="FZ331" s="237"/>
      <c r="GA331" s="237"/>
      <c r="GB331" s="237"/>
      <c r="GC331" s="237"/>
      <c r="GD331" s="237"/>
      <c r="GE331" s="237"/>
      <c r="GF331" s="237"/>
      <c r="GG331" s="237"/>
      <c r="GH331" s="237"/>
      <c r="GI331" s="237"/>
      <c r="GJ331" s="237"/>
      <c r="GK331" s="237"/>
      <c r="GL331" s="237"/>
      <c r="GM331" s="237"/>
      <c r="GN331" s="237"/>
      <c r="GO331" s="237"/>
      <c r="GP331" s="237"/>
      <c r="GQ331" s="237"/>
      <c r="GR331" s="237"/>
      <c r="GS331" s="237"/>
      <c r="GT331" s="237"/>
      <c r="GU331" s="237"/>
      <c r="GV331" s="237"/>
      <c r="GW331" s="237"/>
      <c r="GX331" s="237"/>
      <c r="GY331" s="237"/>
      <c r="GZ331" s="237"/>
      <c r="HA331" s="237"/>
      <c r="HB331" s="237"/>
      <c r="HC331" s="237"/>
    </row>
    <row r="332" spans="1:211" customFormat="1" ht="19.95" customHeight="1" x14ac:dyDescent="0.3">
      <c r="A332" s="36"/>
      <c r="B332" s="686" t="s">
        <v>1992</v>
      </c>
      <c r="C332" s="687"/>
      <c r="D332" s="687"/>
      <c r="E332" s="687"/>
      <c r="F332" s="687"/>
      <c r="G332" s="687"/>
      <c r="H332" s="687"/>
      <c r="I332" s="687"/>
      <c r="J332" s="687"/>
      <c r="K332" s="74"/>
      <c r="L332" s="74"/>
      <c r="M332" s="222"/>
      <c r="N332" s="74"/>
      <c r="O332" s="74"/>
      <c r="P332" s="74"/>
      <c r="Q332" s="74"/>
      <c r="R332" s="75"/>
      <c r="S332" s="36"/>
      <c r="T332" s="74"/>
      <c r="U332" s="74"/>
      <c r="V332" s="74"/>
      <c r="W332" s="74"/>
      <c r="X332" s="74"/>
      <c r="Y332" s="74"/>
      <c r="Z332" s="74"/>
      <c r="AA332" s="74"/>
      <c r="AB332" s="74"/>
      <c r="AC332" s="74"/>
      <c r="AD332" s="74"/>
      <c r="AE332" s="74"/>
      <c r="AF332" s="74"/>
      <c r="AG332" s="74"/>
      <c r="AH332" s="74"/>
      <c r="AI332" s="74"/>
      <c r="AJ332" s="74"/>
      <c r="AK332" s="74"/>
      <c r="AL332" s="74"/>
      <c r="AM332" s="74"/>
      <c r="AN332" s="74"/>
      <c r="AO332" s="74"/>
      <c r="AP332" s="74"/>
      <c r="AQ332" s="74"/>
      <c r="AR332" s="74"/>
      <c r="AS332" s="74"/>
      <c r="AT332" s="74"/>
      <c r="AU332" s="74"/>
      <c r="AV332" s="74"/>
      <c r="AW332" s="74"/>
      <c r="AX332" s="74"/>
      <c r="AY332" s="74"/>
      <c r="AZ332" s="74"/>
      <c r="BA332" s="74"/>
      <c r="BB332" s="74"/>
      <c r="BC332" s="74"/>
      <c r="BD332" s="74"/>
      <c r="BE332" s="74"/>
      <c r="BF332" s="74"/>
      <c r="BG332" s="74"/>
      <c r="BH332" s="74"/>
      <c r="BI332" s="74"/>
      <c r="BJ332" s="74"/>
      <c r="BK332" s="74"/>
      <c r="BL332" s="74"/>
      <c r="BM332" s="74"/>
      <c r="BN332" s="74"/>
      <c r="BO332" s="74"/>
      <c r="BP332" s="74"/>
      <c r="BQ332" s="74"/>
      <c r="BR332" s="74"/>
      <c r="BS332" s="74"/>
      <c r="BT332" s="74"/>
      <c r="BU332" s="74"/>
      <c r="BV332" s="74"/>
      <c r="BW332" s="74"/>
      <c r="BX332" s="74"/>
      <c r="BY332" s="74"/>
      <c r="BZ332" s="74"/>
      <c r="CA332" s="74"/>
      <c r="CB332" s="74"/>
      <c r="CC332" s="74"/>
      <c r="CD332" s="74"/>
      <c r="CE332" s="74"/>
      <c r="CF332" s="74"/>
      <c r="CG332" s="74"/>
      <c r="CH332" s="74"/>
      <c r="CI332" s="74"/>
      <c r="CJ332" s="74"/>
      <c r="CK332" s="74"/>
      <c r="CL332" s="74"/>
      <c r="CM332" s="74"/>
      <c r="CN332" s="74"/>
      <c r="CO332" s="74"/>
      <c r="CP332" s="74"/>
      <c r="CQ332" s="74"/>
      <c r="CR332" s="74"/>
      <c r="CS332" s="74"/>
      <c r="CT332" s="74"/>
      <c r="CU332" s="74"/>
      <c r="CV332" s="74"/>
      <c r="CW332" s="74"/>
      <c r="CX332" s="74"/>
      <c r="CY332" s="74"/>
      <c r="CZ332" s="74"/>
      <c r="DA332" s="74"/>
      <c r="DB332" s="74"/>
      <c r="DC332" s="74"/>
      <c r="DD332" s="74"/>
      <c r="DE332" s="74"/>
      <c r="DF332" s="74"/>
      <c r="DG332" s="74"/>
      <c r="DH332" s="74"/>
      <c r="DI332" s="74"/>
      <c r="DJ332" s="74"/>
      <c r="DK332" s="74"/>
      <c r="DL332" s="74"/>
      <c r="DM332" s="74"/>
      <c r="DN332" s="74"/>
      <c r="DO332" s="74"/>
      <c r="DP332" s="74"/>
      <c r="DQ332" s="74"/>
      <c r="DR332" s="74"/>
      <c r="DS332" s="74"/>
      <c r="DT332" s="74"/>
      <c r="DU332" s="74"/>
      <c r="DV332" s="74"/>
      <c r="DW332" s="74"/>
      <c r="DX332" s="74"/>
      <c r="DY332" s="74"/>
      <c r="DZ332" s="74"/>
      <c r="EA332" s="74"/>
      <c r="EB332" s="74"/>
      <c r="EC332" s="74"/>
      <c r="ED332" s="74"/>
      <c r="EE332" s="74"/>
      <c r="EF332" s="74"/>
      <c r="EG332" s="74"/>
      <c r="EH332" s="74"/>
      <c r="EI332" s="74"/>
      <c r="EJ332" s="74"/>
      <c r="EK332" s="74"/>
      <c r="EL332" s="74"/>
      <c r="EM332" s="74"/>
      <c r="EN332" s="74"/>
      <c r="EO332" s="74"/>
      <c r="EP332" s="74"/>
      <c r="EQ332" s="74"/>
      <c r="ER332" s="74"/>
      <c r="ES332" s="74"/>
      <c r="ET332" s="74"/>
      <c r="EU332" s="74"/>
      <c r="EV332" s="74"/>
      <c r="EW332" s="74"/>
      <c r="EX332" s="74"/>
      <c r="EY332" s="74"/>
      <c r="EZ332" s="74"/>
      <c r="FA332" s="74"/>
      <c r="FB332" s="74"/>
      <c r="FC332" s="74"/>
      <c r="FD332" s="74"/>
      <c r="FE332" s="74"/>
      <c r="FF332" s="74"/>
      <c r="FG332" s="74"/>
      <c r="FH332" s="74"/>
      <c r="FI332" s="74"/>
      <c r="FJ332" s="74"/>
      <c r="FK332" s="74"/>
      <c r="FL332" s="74"/>
      <c r="FM332" s="74"/>
      <c r="FN332" s="74"/>
      <c r="FO332" s="74"/>
      <c r="FP332" s="74"/>
      <c r="FQ332" s="74"/>
      <c r="FR332" s="74"/>
      <c r="FS332" s="74"/>
      <c r="FT332" s="74"/>
      <c r="FU332" s="74"/>
      <c r="FV332" s="74"/>
      <c r="FW332" s="74"/>
      <c r="FX332" s="74"/>
      <c r="FY332" s="74"/>
      <c r="FZ332" s="74"/>
      <c r="GA332" s="74"/>
      <c r="GB332" s="74"/>
      <c r="GC332" s="74"/>
      <c r="GD332" s="74"/>
      <c r="GE332" s="74"/>
      <c r="GF332" s="74"/>
      <c r="GG332" s="74"/>
      <c r="GH332" s="74"/>
      <c r="GI332" s="74"/>
      <c r="GJ332" s="74"/>
      <c r="GK332" s="74"/>
      <c r="GL332" s="74"/>
      <c r="GM332" s="74"/>
      <c r="GN332" s="74"/>
      <c r="GO332" s="74"/>
      <c r="GP332" s="74"/>
      <c r="GQ332" s="74"/>
      <c r="GR332" s="74"/>
      <c r="GS332" s="74"/>
      <c r="GT332" s="74"/>
      <c r="GU332" s="74"/>
      <c r="GV332" s="74"/>
      <c r="GW332" s="74"/>
      <c r="GX332" s="74"/>
      <c r="GY332" s="74"/>
      <c r="GZ332" s="74"/>
      <c r="HA332" s="74"/>
      <c r="HB332" s="74"/>
      <c r="HC332" s="74"/>
    </row>
    <row r="333" spans="1:211" customFormat="1" ht="10.199999999999999" customHeight="1" x14ac:dyDescent="0.3">
      <c r="A333" s="36"/>
      <c r="B333" s="76"/>
      <c r="C333" s="223"/>
      <c r="D333" s="77"/>
      <c r="E333" s="224"/>
      <c r="F333" s="225"/>
      <c r="G333" s="77"/>
      <c r="H333" s="77"/>
      <c r="I333" s="77"/>
      <c r="J333" s="77"/>
      <c r="K333" s="77"/>
      <c r="L333" s="77"/>
      <c r="M333" s="77"/>
      <c r="N333" s="77"/>
      <c r="O333" s="77"/>
      <c r="P333" s="77"/>
      <c r="Q333" s="77"/>
      <c r="R333" s="78"/>
      <c r="S333" s="36"/>
      <c r="T333" s="74"/>
      <c r="U333" s="74"/>
      <c r="V333" s="74"/>
      <c r="W333" s="74"/>
      <c r="X333" s="74"/>
      <c r="Y333" s="74"/>
      <c r="Z333" s="74"/>
      <c r="AA333" s="74"/>
      <c r="AB333" s="74"/>
      <c r="AC333" s="74"/>
      <c r="AD333" s="74"/>
      <c r="AE333" s="74"/>
      <c r="AF333" s="74"/>
      <c r="AG333" s="74"/>
      <c r="AH333" s="74"/>
      <c r="AI333" s="74"/>
      <c r="AJ333" s="74"/>
      <c r="AK333" s="74"/>
      <c r="AL333" s="74"/>
      <c r="AM333" s="74"/>
      <c r="AN333" s="74"/>
      <c r="AO333" s="74"/>
      <c r="AP333" s="74"/>
      <c r="AQ333" s="74"/>
      <c r="AR333" s="74"/>
      <c r="AS333" s="74"/>
      <c r="AT333" s="74"/>
      <c r="AU333" s="74"/>
      <c r="AV333" s="74"/>
      <c r="AW333" s="74"/>
      <c r="AX333" s="74"/>
      <c r="AY333" s="74"/>
      <c r="AZ333" s="74"/>
      <c r="BA333" s="74"/>
      <c r="BB333" s="74"/>
      <c r="BC333" s="74"/>
      <c r="BD333" s="74"/>
      <c r="BE333" s="74"/>
      <c r="BF333" s="74"/>
      <c r="BG333" s="74"/>
      <c r="BH333" s="74"/>
      <c r="BI333" s="74"/>
      <c r="BJ333" s="74"/>
      <c r="BK333" s="74"/>
      <c r="BL333" s="74"/>
      <c r="BM333" s="74"/>
      <c r="BN333" s="74"/>
      <c r="BO333" s="74"/>
      <c r="BP333" s="74"/>
      <c r="BQ333" s="74"/>
      <c r="BR333" s="74"/>
      <c r="BS333" s="74"/>
      <c r="BT333" s="74"/>
      <c r="BU333" s="74"/>
      <c r="BV333" s="74"/>
      <c r="BW333" s="74"/>
      <c r="BX333" s="74"/>
      <c r="BY333" s="74"/>
      <c r="BZ333" s="74"/>
      <c r="CA333" s="74"/>
      <c r="CB333" s="74"/>
      <c r="CC333" s="74"/>
      <c r="CD333" s="74"/>
      <c r="CE333" s="74"/>
      <c r="CF333" s="74"/>
      <c r="CG333" s="74"/>
      <c r="CH333" s="74"/>
      <c r="CI333" s="74"/>
      <c r="CJ333" s="74"/>
      <c r="CK333" s="74"/>
      <c r="CL333" s="74"/>
      <c r="CM333" s="74"/>
      <c r="CN333" s="74"/>
      <c r="CO333" s="74"/>
      <c r="CP333" s="74"/>
      <c r="CQ333" s="74"/>
      <c r="CR333" s="74"/>
      <c r="CS333" s="74"/>
      <c r="CT333" s="74"/>
      <c r="CU333" s="74"/>
      <c r="CV333" s="74"/>
      <c r="CW333" s="74"/>
      <c r="CX333" s="74"/>
      <c r="CY333" s="74"/>
      <c r="CZ333" s="74"/>
      <c r="DA333" s="74"/>
      <c r="DB333" s="74"/>
      <c r="DC333" s="74"/>
      <c r="DD333" s="74"/>
      <c r="DE333" s="74"/>
      <c r="DF333" s="74"/>
      <c r="DG333" s="74"/>
      <c r="DH333" s="74"/>
      <c r="DI333" s="74"/>
      <c r="DJ333" s="74"/>
      <c r="DK333" s="74"/>
      <c r="DL333" s="74"/>
      <c r="DM333" s="74"/>
      <c r="DN333" s="74"/>
      <c r="DO333" s="74"/>
      <c r="DP333" s="74"/>
      <c r="DQ333" s="74"/>
      <c r="DR333" s="74"/>
      <c r="DS333" s="74"/>
      <c r="DT333" s="74"/>
      <c r="DU333" s="74"/>
      <c r="DV333" s="74"/>
      <c r="DW333" s="74"/>
      <c r="DX333" s="74"/>
      <c r="DY333" s="74"/>
      <c r="DZ333" s="74"/>
      <c r="EA333" s="74"/>
      <c r="EB333" s="74"/>
      <c r="EC333" s="74"/>
      <c r="ED333" s="74"/>
      <c r="EE333" s="74"/>
      <c r="EF333" s="74"/>
      <c r="EG333" s="74"/>
      <c r="EH333" s="74"/>
      <c r="EI333" s="74"/>
      <c r="EJ333" s="74"/>
      <c r="EK333" s="74"/>
      <c r="EL333" s="74"/>
      <c r="EM333" s="74"/>
      <c r="EN333" s="74"/>
      <c r="EO333" s="74"/>
      <c r="EP333" s="74"/>
      <c r="EQ333" s="74"/>
      <c r="ER333" s="74"/>
      <c r="ES333" s="74"/>
      <c r="ET333" s="74"/>
      <c r="EU333" s="74"/>
      <c r="EV333" s="74"/>
      <c r="EW333" s="74"/>
      <c r="EX333" s="74"/>
      <c r="EY333" s="74"/>
      <c r="EZ333" s="74"/>
      <c r="FA333" s="74"/>
      <c r="FB333" s="74"/>
      <c r="FC333" s="74"/>
      <c r="FD333" s="74"/>
      <c r="FE333" s="74"/>
      <c r="FF333" s="74"/>
      <c r="FG333" s="74"/>
      <c r="FH333" s="74"/>
      <c r="FI333" s="74"/>
      <c r="FJ333" s="74"/>
      <c r="FK333" s="74"/>
      <c r="FL333" s="74"/>
      <c r="FM333" s="74"/>
      <c r="FN333" s="74"/>
      <c r="FO333" s="74"/>
      <c r="FP333" s="74"/>
      <c r="FQ333" s="74"/>
      <c r="FR333" s="74"/>
      <c r="FS333" s="74"/>
      <c r="FT333" s="74"/>
      <c r="FU333" s="74"/>
      <c r="FV333" s="74"/>
      <c r="FW333" s="74"/>
      <c r="FX333" s="74"/>
      <c r="FY333" s="74"/>
      <c r="FZ333" s="74"/>
      <c r="GA333" s="74"/>
      <c r="GB333" s="74"/>
      <c r="GC333" s="74"/>
      <c r="GD333" s="74"/>
      <c r="GE333" s="74"/>
      <c r="GF333" s="74"/>
      <c r="GG333" s="74"/>
      <c r="GH333" s="74"/>
      <c r="GI333" s="74"/>
      <c r="GJ333" s="74"/>
      <c r="GK333" s="74"/>
      <c r="GL333" s="74"/>
      <c r="GM333" s="74"/>
      <c r="GN333" s="74"/>
      <c r="GO333" s="74"/>
      <c r="GP333" s="74"/>
      <c r="GQ333" s="74"/>
      <c r="GR333" s="74"/>
      <c r="GS333" s="74"/>
      <c r="GT333" s="74"/>
      <c r="GU333" s="74"/>
      <c r="GV333" s="74"/>
      <c r="GW333" s="74"/>
      <c r="GX333" s="74"/>
      <c r="GY333" s="74"/>
      <c r="GZ333" s="74"/>
      <c r="HA333" s="74"/>
      <c r="HB333" s="74"/>
      <c r="HC333" s="74"/>
    </row>
    <row r="334" spans="1:211" customFormat="1" ht="19.95" customHeight="1" x14ac:dyDescent="0.3">
      <c r="A334" s="36"/>
      <c r="B334" s="36"/>
      <c r="C334" s="234"/>
      <c r="D334" s="234"/>
      <c r="E334" s="132"/>
      <c r="F334" s="132"/>
      <c r="G334" s="132"/>
      <c r="H334" s="132"/>
      <c r="I334" s="36"/>
      <c r="J334" s="36"/>
      <c r="K334" s="36"/>
      <c r="L334" s="36"/>
      <c r="M334" s="36"/>
      <c r="N334" s="36"/>
      <c r="O334" s="36"/>
      <c r="P334" s="36"/>
      <c r="Q334" s="36"/>
      <c r="R334" s="36"/>
      <c r="S334" s="36"/>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c r="AZ334" s="74"/>
      <c r="BA334" s="74"/>
      <c r="BB334" s="74"/>
      <c r="BC334" s="74"/>
      <c r="BD334" s="74"/>
      <c r="BE334" s="74"/>
      <c r="BF334" s="74"/>
      <c r="BG334" s="74"/>
      <c r="BH334" s="74"/>
      <c r="BI334" s="74"/>
      <c r="BJ334" s="74"/>
      <c r="BK334" s="74"/>
      <c r="BL334" s="74"/>
      <c r="BM334" s="74"/>
      <c r="BN334" s="74"/>
      <c r="BO334" s="74"/>
      <c r="BP334" s="74"/>
      <c r="BQ334" s="74"/>
      <c r="BR334" s="74"/>
      <c r="BS334" s="74"/>
      <c r="BT334" s="74"/>
      <c r="BU334" s="74"/>
      <c r="BV334" s="74"/>
      <c r="BW334" s="74"/>
      <c r="BX334" s="74"/>
      <c r="BY334" s="74"/>
      <c r="BZ334" s="74"/>
      <c r="CA334" s="74"/>
      <c r="CB334" s="74"/>
      <c r="CC334" s="74"/>
      <c r="CD334" s="74"/>
      <c r="CE334" s="74"/>
      <c r="CF334" s="74"/>
      <c r="CG334" s="74"/>
      <c r="CH334" s="74"/>
      <c r="CI334" s="74"/>
      <c r="CJ334" s="74"/>
      <c r="CK334" s="74"/>
      <c r="CL334" s="74"/>
      <c r="CM334" s="74"/>
      <c r="CN334" s="74"/>
      <c r="CO334" s="74"/>
      <c r="CP334" s="74"/>
      <c r="CQ334" s="74"/>
      <c r="CR334" s="74"/>
      <c r="CS334" s="74"/>
      <c r="CT334" s="74"/>
      <c r="CU334" s="74"/>
      <c r="CV334" s="74"/>
      <c r="CW334" s="74"/>
      <c r="CX334" s="74"/>
      <c r="CY334" s="74"/>
      <c r="CZ334" s="74"/>
      <c r="DA334" s="74"/>
      <c r="DB334" s="74"/>
      <c r="DC334" s="74"/>
      <c r="DD334" s="74"/>
      <c r="DE334" s="74"/>
      <c r="DF334" s="74"/>
      <c r="DG334" s="74"/>
      <c r="DH334" s="74"/>
      <c r="DI334" s="74"/>
      <c r="DJ334" s="74"/>
      <c r="DK334" s="74"/>
      <c r="DL334" s="74"/>
      <c r="DM334" s="74"/>
      <c r="DN334" s="74"/>
      <c r="DO334" s="74"/>
      <c r="DP334" s="74"/>
      <c r="DQ334" s="74"/>
      <c r="DR334" s="74"/>
      <c r="DS334" s="74"/>
      <c r="DT334" s="74"/>
      <c r="DU334" s="74"/>
      <c r="DV334" s="74"/>
      <c r="DW334" s="74"/>
      <c r="DX334" s="74"/>
      <c r="DY334" s="74"/>
      <c r="DZ334" s="74"/>
      <c r="EA334" s="74"/>
      <c r="EB334" s="74"/>
      <c r="EC334" s="74"/>
      <c r="ED334" s="74"/>
      <c r="EE334" s="74"/>
      <c r="EF334" s="74"/>
      <c r="EG334" s="74"/>
      <c r="EH334" s="74"/>
      <c r="EI334" s="74"/>
      <c r="EJ334" s="74"/>
      <c r="EK334" s="74"/>
      <c r="EL334" s="74"/>
      <c r="EM334" s="74"/>
      <c r="EN334" s="74"/>
      <c r="EO334" s="74"/>
      <c r="EP334" s="74"/>
      <c r="EQ334" s="74"/>
      <c r="ER334" s="74"/>
      <c r="ES334" s="74"/>
      <c r="ET334" s="74"/>
      <c r="EU334" s="74"/>
      <c r="EV334" s="74"/>
      <c r="EW334" s="74"/>
      <c r="EX334" s="74"/>
      <c r="EY334" s="74"/>
      <c r="EZ334" s="74"/>
      <c r="FA334" s="74"/>
      <c r="FB334" s="74"/>
      <c r="FC334" s="74"/>
      <c r="FD334" s="74"/>
      <c r="FE334" s="74"/>
      <c r="FF334" s="74"/>
      <c r="FG334" s="74"/>
      <c r="FH334" s="74"/>
      <c r="FI334" s="74"/>
      <c r="FJ334" s="74"/>
      <c r="FK334" s="74"/>
      <c r="FL334" s="74"/>
      <c r="FM334" s="74"/>
      <c r="FN334" s="74"/>
      <c r="FO334" s="74"/>
      <c r="FP334" s="74"/>
      <c r="FQ334" s="74"/>
      <c r="FR334" s="74"/>
      <c r="FS334" s="74"/>
      <c r="FT334" s="74"/>
      <c r="FU334" s="74"/>
      <c r="FV334" s="74"/>
      <c r="FW334" s="74"/>
      <c r="FX334" s="74"/>
      <c r="FY334" s="74"/>
      <c r="FZ334" s="74"/>
      <c r="GA334" s="74"/>
      <c r="GB334" s="74"/>
      <c r="GC334" s="74"/>
      <c r="GD334" s="74"/>
      <c r="GE334" s="74"/>
      <c r="GF334" s="74"/>
      <c r="GG334" s="74"/>
      <c r="GH334" s="74"/>
      <c r="GI334" s="74"/>
      <c r="GJ334" s="74"/>
      <c r="GK334" s="74"/>
      <c r="GL334" s="74"/>
      <c r="GM334" s="74"/>
      <c r="GN334" s="74"/>
      <c r="GO334" s="74"/>
      <c r="GP334" s="74"/>
      <c r="GQ334" s="74"/>
      <c r="GR334" s="74"/>
      <c r="GS334" s="74"/>
      <c r="GT334" s="74"/>
      <c r="GU334" s="74"/>
      <c r="GV334" s="74"/>
      <c r="GW334" s="74"/>
      <c r="GX334" s="74"/>
      <c r="GY334" s="74"/>
      <c r="GZ334" s="74"/>
      <c r="HA334" s="74"/>
      <c r="HB334" s="74"/>
      <c r="HC334" s="74"/>
    </row>
    <row r="335" spans="1:211" customFormat="1" ht="25.2" customHeight="1" x14ac:dyDescent="0.3">
      <c r="A335" s="36"/>
      <c r="B335" s="838" t="s">
        <v>1993</v>
      </c>
      <c r="C335" s="839"/>
      <c r="D335" s="839"/>
      <c r="E335" s="839"/>
      <c r="F335" s="839"/>
      <c r="G335" s="839"/>
      <c r="H335" s="839"/>
      <c r="I335" s="839"/>
      <c r="J335" s="839"/>
      <c r="K335" s="839"/>
      <c r="L335" s="839"/>
      <c r="M335" s="839"/>
      <c r="N335" s="839"/>
      <c r="O335" s="839"/>
      <c r="P335" s="839"/>
      <c r="Q335" s="839"/>
      <c r="R335" s="840"/>
      <c r="S335" s="36"/>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c r="AZ335" s="74"/>
      <c r="BA335" s="74"/>
      <c r="BB335" s="74"/>
      <c r="BC335" s="74"/>
      <c r="BD335" s="74"/>
      <c r="BE335" s="74"/>
      <c r="BF335" s="74"/>
      <c r="BG335" s="74"/>
      <c r="BH335" s="74"/>
      <c r="BI335" s="74"/>
      <c r="BJ335" s="74"/>
      <c r="BK335" s="74"/>
      <c r="BL335" s="74"/>
      <c r="BM335" s="74"/>
      <c r="BN335" s="74"/>
      <c r="BO335" s="74"/>
      <c r="BP335" s="74"/>
      <c r="BQ335" s="74"/>
      <c r="BR335" s="74"/>
      <c r="BS335" s="74"/>
      <c r="BT335" s="74"/>
      <c r="BU335" s="74"/>
      <c r="BV335" s="74"/>
      <c r="BW335" s="74"/>
      <c r="BX335" s="74"/>
      <c r="BY335" s="74"/>
      <c r="BZ335" s="74"/>
      <c r="CA335" s="74"/>
      <c r="CB335" s="74"/>
      <c r="CC335" s="74"/>
      <c r="CD335" s="74"/>
      <c r="CE335" s="74"/>
      <c r="CF335" s="74"/>
      <c r="CG335" s="74"/>
      <c r="CH335" s="74"/>
      <c r="CI335" s="74"/>
      <c r="CJ335" s="74"/>
      <c r="CK335" s="74"/>
      <c r="CL335" s="74"/>
      <c r="CM335" s="74"/>
      <c r="CN335" s="74"/>
      <c r="CO335" s="74"/>
      <c r="CP335" s="74"/>
      <c r="CQ335" s="74"/>
      <c r="CR335" s="74"/>
      <c r="CS335" s="74"/>
      <c r="CT335" s="74"/>
      <c r="CU335" s="74"/>
      <c r="CV335" s="74"/>
      <c r="CW335" s="74"/>
      <c r="CX335" s="74"/>
      <c r="CY335" s="74"/>
      <c r="CZ335" s="74"/>
      <c r="DA335" s="74"/>
      <c r="DB335" s="74"/>
      <c r="DC335" s="74"/>
      <c r="DD335" s="74"/>
      <c r="DE335" s="74"/>
      <c r="DF335" s="74"/>
      <c r="DG335" s="74"/>
      <c r="DH335" s="74"/>
      <c r="DI335" s="74"/>
      <c r="DJ335" s="74"/>
      <c r="DK335" s="74"/>
      <c r="DL335" s="74"/>
      <c r="DM335" s="74"/>
      <c r="DN335" s="74"/>
      <c r="DO335" s="74"/>
      <c r="DP335" s="74"/>
      <c r="DQ335" s="74"/>
      <c r="DR335" s="74"/>
      <c r="DS335" s="74"/>
      <c r="DT335" s="74"/>
      <c r="DU335" s="74"/>
      <c r="DV335" s="74"/>
      <c r="DW335" s="74"/>
      <c r="DX335" s="74"/>
      <c r="DY335" s="74"/>
      <c r="DZ335" s="74"/>
      <c r="EA335" s="74"/>
      <c r="EB335" s="74"/>
      <c r="EC335" s="74"/>
      <c r="ED335" s="74"/>
      <c r="EE335" s="74"/>
      <c r="EF335" s="74"/>
      <c r="EG335" s="74"/>
      <c r="EH335" s="74"/>
      <c r="EI335" s="74"/>
      <c r="EJ335" s="74"/>
      <c r="EK335" s="74"/>
      <c r="EL335" s="74"/>
      <c r="EM335" s="74"/>
      <c r="EN335" s="74"/>
      <c r="EO335" s="74"/>
      <c r="EP335" s="74"/>
      <c r="EQ335" s="74"/>
      <c r="ER335" s="74"/>
      <c r="ES335" s="74"/>
      <c r="ET335" s="74"/>
      <c r="EU335" s="74"/>
      <c r="EV335" s="74"/>
      <c r="EW335" s="74"/>
      <c r="EX335" s="74"/>
      <c r="EY335" s="74"/>
      <c r="EZ335" s="74"/>
      <c r="FA335" s="74"/>
      <c r="FB335" s="74"/>
      <c r="FC335" s="74"/>
      <c r="FD335" s="74"/>
      <c r="FE335" s="74"/>
      <c r="FF335" s="74"/>
      <c r="FG335" s="74"/>
      <c r="FH335" s="74"/>
      <c r="FI335" s="74"/>
      <c r="FJ335" s="74"/>
      <c r="FK335" s="74"/>
      <c r="FL335" s="74"/>
      <c r="FM335" s="74"/>
      <c r="FN335" s="74"/>
      <c r="FO335" s="74"/>
      <c r="FP335" s="74"/>
      <c r="FQ335" s="74"/>
      <c r="FR335" s="74"/>
      <c r="FS335" s="74"/>
      <c r="FT335" s="74"/>
      <c r="FU335" s="74"/>
      <c r="FV335" s="74"/>
      <c r="FW335" s="74"/>
      <c r="FX335" s="74"/>
      <c r="FY335" s="74"/>
      <c r="FZ335" s="74"/>
      <c r="GA335" s="74"/>
      <c r="GB335" s="74"/>
      <c r="GC335" s="74"/>
      <c r="GD335" s="74"/>
      <c r="GE335" s="74"/>
      <c r="GF335" s="74"/>
      <c r="GG335" s="74"/>
      <c r="GH335" s="74"/>
      <c r="GI335" s="74"/>
      <c r="GJ335" s="74"/>
      <c r="GK335" s="74"/>
      <c r="GL335" s="74"/>
      <c r="GM335" s="74"/>
      <c r="GN335" s="74"/>
      <c r="GO335" s="74"/>
      <c r="GP335" s="74"/>
      <c r="GQ335" s="74"/>
      <c r="GR335" s="74"/>
      <c r="GS335" s="74"/>
      <c r="GT335" s="74"/>
      <c r="GU335" s="74"/>
      <c r="GV335" s="74"/>
      <c r="GW335" s="74"/>
      <c r="GX335" s="74"/>
      <c r="GY335" s="74"/>
      <c r="GZ335" s="74"/>
      <c r="HA335" s="74"/>
      <c r="HB335" s="74"/>
      <c r="HC335" s="74"/>
    </row>
    <row r="336" spans="1:211" customFormat="1" ht="10.199999999999999" customHeight="1" x14ac:dyDescent="0.3">
      <c r="A336" s="36"/>
      <c r="B336" s="73"/>
      <c r="C336" s="218"/>
      <c r="D336" s="74"/>
      <c r="E336" s="222"/>
      <c r="F336" s="202"/>
      <c r="G336" s="74"/>
      <c r="H336" s="74"/>
      <c r="I336" s="74"/>
      <c r="J336" s="74"/>
      <c r="K336" s="74"/>
      <c r="L336" s="206"/>
      <c r="M336" s="206"/>
      <c r="N336" s="206"/>
      <c r="O336" s="206"/>
      <c r="P336" s="206"/>
      <c r="Q336" s="206"/>
      <c r="R336" s="75"/>
      <c r="S336" s="36"/>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c r="BT336" s="74"/>
      <c r="BU336" s="74"/>
      <c r="BV336" s="74"/>
      <c r="BW336" s="74"/>
      <c r="BX336" s="74"/>
      <c r="BY336" s="74"/>
      <c r="BZ336" s="74"/>
      <c r="CA336" s="74"/>
      <c r="CB336" s="74"/>
      <c r="CC336" s="74"/>
      <c r="CD336" s="74"/>
      <c r="CE336" s="74"/>
      <c r="CF336" s="74"/>
      <c r="CG336" s="74"/>
      <c r="CH336" s="74"/>
      <c r="CI336" s="74"/>
      <c r="CJ336" s="74"/>
      <c r="CK336" s="74"/>
      <c r="CL336" s="74"/>
      <c r="CM336" s="74"/>
      <c r="CN336" s="74"/>
      <c r="CO336" s="74"/>
      <c r="CP336" s="74"/>
      <c r="CQ336" s="74"/>
      <c r="CR336" s="74"/>
      <c r="CS336" s="74"/>
      <c r="CT336" s="74"/>
      <c r="CU336" s="74"/>
      <c r="CV336" s="74"/>
      <c r="CW336" s="74"/>
      <c r="CX336" s="74"/>
      <c r="CY336" s="74"/>
      <c r="CZ336" s="74"/>
      <c r="DA336" s="74"/>
      <c r="DB336" s="74"/>
      <c r="DC336" s="74"/>
      <c r="DD336" s="74"/>
      <c r="DE336" s="74"/>
      <c r="DF336" s="74"/>
      <c r="DG336" s="74"/>
      <c r="DH336" s="74"/>
      <c r="DI336" s="74"/>
      <c r="DJ336" s="74"/>
      <c r="DK336" s="74"/>
      <c r="DL336" s="74"/>
      <c r="DM336" s="74"/>
      <c r="DN336" s="74"/>
      <c r="DO336" s="74"/>
      <c r="DP336" s="74"/>
      <c r="DQ336" s="74"/>
      <c r="DR336" s="74"/>
      <c r="DS336" s="74"/>
      <c r="DT336" s="74"/>
      <c r="DU336" s="74"/>
      <c r="DV336" s="74"/>
      <c r="DW336" s="74"/>
      <c r="DX336" s="74"/>
      <c r="DY336" s="74"/>
      <c r="DZ336" s="74"/>
      <c r="EA336" s="74"/>
      <c r="EB336" s="74"/>
      <c r="EC336" s="74"/>
      <c r="ED336" s="74"/>
      <c r="EE336" s="74"/>
      <c r="EF336" s="74"/>
      <c r="EG336" s="74"/>
      <c r="EH336" s="74"/>
      <c r="EI336" s="74"/>
      <c r="EJ336" s="74"/>
      <c r="EK336" s="74"/>
      <c r="EL336" s="74"/>
      <c r="EM336" s="74"/>
      <c r="EN336" s="74"/>
      <c r="EO336" s="74"/>
      <c r="EP336" s="74"/>
      <c r="EQ336" s="74"/>
      <c r="ER336" s="74"/>
      <c r="ES336" s="74"/>
      <c r="ET336" s="74"/>
      <c r="EU336" s="74"/>
      <c r="EV336" s="74"/>
      <c r="EW336" s="74"/>
      <c r="EX336" s="74"/>
      <c r="EY336" s="74"/>
      <c r="EZ336" s="74"/>
      <c r="FA336" s="74"/>
      <c r="FB336" s="74"/>
      <c r="FC336" s="74"/>
      <c r="FD336" s="74"/>
      <c r="FE336" s="74"/>
      <c r="FF336" s="74"/>
      <c r="FG336" s="74"/>
      <c r="FH336" s="74"/>
      <c r="FI336" s="74"/>
      <c r="FJ336" s="74"/>
      <c r="FK336" s="74"/>
      <c r="FL336" s="74"/>
      <c r="FM336" s="74"/>
      <c r="FN336" s="74"/>
      <c r="FO336" s="74"/>
      <c r="FP336" s="74"/>
      <c r="FQ336" s="74"/>
      <c r="FR336" s="74"/>
      <c r="FS336" s="74"/>
      <c r="FT336" s="74"/>
      <c r="FU336" s="74"/>
      <c r="FV336" s="74"/>
      <c r="FW336" s="74"/>
      <c r="FX336" s="74"/>
      <c r="FY336" s="74"/>
      <c r="FZ336" s="74"/>
      <c r="GA336" s="74"/>
      <c r="GB336" s="74"/>
      <c r="GC336" s="74"/>
      <c r="GD336" s="74"/>
      <c r="GE336" s="74"/>
      <c r="GF336" s="74"/>
      <c r="GG336" s="74"/>
      <c r="GH336" s="74"/>
      <c r="GI336" s="74"/>
      <c r="GJ336" s="74"/>
      <c r="GK336" s="74"/>
      <c r="GL336" s="74"/>
      <c r="GM336" s="74"/>
      <c r="GN336" s="74"/>
      <c r="GO336" s="74"/>
      <c r="GP336" s="74"/>
      <c r="GQ336" s="74"/>
      <c r="GR336" s="74"/>
      <c r="GS336" s="74"/>
      <c r="GT336" s="74"/>
      <c r="GU336" s="74"/>
      <c r="GV336" s="74"/>
      <c r="GW336" s="74"/>
      <c r="GX336" s="74"/>
      <c r="GY336" s="74"/>
      <c r="GZ336" s="74"/>
      <c r="HA336" s="74"/>
      <c r="HB336" s="74"/>
      <c r="HC336" s="74"/>
    </row>
    <row r="337" spans="1:211" customFormat="1" ht="25.2" customHeight="1" x14ac:dyDescent="0.3">
      <c r="A337" s="36"/>
      <c r="B337" s="965" t="s">
        <v>1994</v>
      </c>
      <c r="C337" s="966"/>
      <c r="D337" s="966"/>
      <c r="E337" s="966"/>
      <c r="F337" s="966"/>
      <c r="G337" s="966"/>
      <c r="H337" s="74"/>
      <c r="I337" s="74"/>
      <c r="J337" s="74"/>
      <c r="K337" s="74"/>
      <c r="L337" s="206"/>
      <c r="M337" s="206"/>
      <c r="N337" s="206"/>
      <c r="O337" s="206"/>
      <c r="P337" s="206"/>
      <c r="Q337" s="206"/>
      <c r="R337" s="75"/>
      <c r="S337" s="36"/>
      <c r="T337" s="74"/>
      <c r="U337" s="74"/>
      <c r="V337" s="74"/>
      <c r="W337" s="74"/>
      <c r="X337" s="74"/>
      <c r="Y337" s="74"/>
      <c r="Z337" s="74"/>
      <c r="AA337" s="74"/>
      <c r="AB337" s="74"/>
      <c r="AC337" s="74"/>
      <c r="AD337" s="74"/>
      <c r="AE337" s="74"/>
      <c r="AF337" s="74"/>
      <c r="AG337" s="74"/>
      <c r="AH337" s="74"/>
      <c r="AI337" s="74"/>
      <c r="AJ337" s="74"/>
      <c r="AK337" s="74"/>
      <c r="AL337" s="74"/>
      <c r="AM337" s="74"/>
      <c r="AN337" s="74"/>
      <c r="AO337" s="74"/>
      <c r="AP337" s="74"/>
      <c r="AQ337" s="74"/>
      <c r="AR337" s="74"/>
      <c r="AS337" s="74"/>
      <c r="AT337" s="74"/>
      <c r="AU337" s="74"/>
      <c r="AV337" s="74"/>
      <c r="AW337" s="74"/>
      <c r="AX337" s="74"/>
      <c r="AY337" s="74"/>
      <c r="AZ337" s="74"/>
      <c r="BA337" s="74"/>
      <c r="BB337" s="74"/>
      <c r="BC337" s="74"/>
      <c r="BD337" s="74"/>
      <c r="BE337" s="74"/>
      <c r="BF337" s="74"/>
      <c r="BG337" s="74"/>
      <c r="BH337" s="74"/>
      <c r="BI337" s="74"/>
      <c r="BJ337" s="74"/>
      <c r="BK337" s="74"/>
      <c r="BL337" s="74"/>
      <c r="BM337" s="74"/>
      <c r="BN337" s="74"/>
      <c r="BO337" s="74"/>
      <c r="BP337" s="74"/>
      <c r="BQ337" s="74"/>
      <c r="BR337" s="74"/>
      <c r="BS337" s="74"/>
      <c r="BT337" s="74"/>
      <c r="BU337" s="74"/>
      <c r="BV337" s="74"/>
      <c r="BW337" s="74"/>
      <c r="BX337" s="74"/>
      <c r="BY337" s="74"/>
      <c r="BZ337" s="74"/>
      <c r="CA337" s="74"/>
      <c r="CB337" s="74"/>
      <c r="CC337" s="74"/>
      <c r="CD337" s="74"/>
      <c r="CE337" s="74"/>
      <c r="CF337" s="74"/>
      <c r="CG337" s="74"/>
      <c r="CH337" s="74"/>
      <c r="CI337" s="74"/>
      <c r="CJ337" s="74"/>
      <c r="CK337" s="74"/>
      <c r="CL337" s="74"/>
      <c r="CM337" s="74"/>
      <c r="CN337" s="74"/>
      <c r="CO337" s="74"/>
      <c r="CP337" s="74"/>
      <c r="CQ337" s="74"/>
      <c r="CR337" s="74"/>
      <c r="CS337" s="74"/>
      <c r="CT337" s="74"/>
      <c r="CU337" s="74"/>
      <c r="CV337" s="74"/>
      <c r="CW337" s="74"/>
      <c r="CX337" s="74"/>
      <c r="CY337" s="74"/>
      <c r="CZ337" s="74"/>
      <c r="DA337" s="74"/>
      <c r="DB337" s="74"/>
      <c r="DC337" s="74"/>
      <c r="DD337" s="74"/>
      <c r="DE337" s="74"/>
      <c r="DF337" s="74"/>
      <c r="DG337" s="74"/>
      <c r="DH337" s="74"/>
      <c r="DI337" s="74"/>
      <c r="DJ337" s="74"/>
      <c r="DK337" s="74"/>
      <c r="DL337" s="74"/>
      <c r="DM337" s="74"/>
      <c r="DN337" s="74"/>
      <c r="DO337" s="74"/>
      <c r="DP337" s="74"/>
      <c r="DQ337" s="74"/>
      <c r="DR337" s="74"/>
      <c r="DS337" s="74"/>
      <c r="DT337" s="74"/>
      <c r="DU337" s="74"/>
      <c r="DV337" s="74"/>
      <c r="DW337" s="74"/>
      <c r="DX337" s="74"/>
      <c r="DY337" s="74"/>
      <c r="DZ337" s="74"/>
      <c r="EA337" s="74"/>
      <c r="EB337" s="74"/>
      <c r="EC337" s="74"/>
      <c r="ED337" s="74"/>
      <c r="EE337" s="74"/>
      <c r="EF337" s="74"/>
      <c r="EG337" s="74"/>
      <c r="EH337" s="74"/>
      <c r="EI337" s="74"/>
      <c r="EJ337" s="74"/>
      <c r="EK337" s="74"/>
      <c r="EL337" s="74"/>
      <c r="EM337" s="74"/>
      <c r="EN337" s="74"/>
      <c r="EO337" s="74"/>
      <c r="EP337" s="74"/>
      <c r="EQ337" s="74"/>
      <c r="ER337" s="74"/>
      <c r="ES337" s="74"/>
      <c r="ET337" s="74"/>
      <c r="EU337" s="74"/>
      <c r="EV337" s="74"/>
      <c r="EW337" s="74"/>
      <c r="EX337" s="74"/>
      <c r="EY337" s="74"/>
      <c r="EZ337" s="74"/>
      <c r="FA337" s="74"/>
      <c r="FB337" s="74"/>
      <c r="FC337" s="74"/>
      <c r="FD337" s="74"/>
      <c r="FE337" s="74"/>
      <c r="FF337" s="74"/>
      <c r="FG337" s="74"/>
      <c r="FH337" s="74"/>
      <c r="FI337" s="74"/>
      <c r="FJ337" s="74"/>
      <c r="FK337" s="74"/>
      <c r="FL337" s="74"/>
      <c r="FM337" s="74"/>
      <c r="FN337" s="74"/>
      <c r="FO337" s="74"/>
      <c r="FP337" s="74"/>
      <c r="FQ337" s="74"/>
      <c r="FR337" s="74"/>
      <c r="FS337" s="74"/>
      <c r="FT337" s="74"/>
      <c r="FU337" s="74"/>
      <c r="FV337" s="74"/>
      <c r="FW337" s="74"/>
      <c r="FX337" s="74"/>
      <c r="FY337" s="74"/>
      <c r="FZ337" s="74"/>
      <c r="GA337" s="74"/>
      <c r="GB337" s="74"/>
      <c r="GC337" s="74"/>
      <c r="GD337" s="74"/>
      <c r="GE337" s="74"/>
      <c r="GF337" s="74"/>
      <c r="GG337" s="74"/>
      <c r="GH337" s="74"/>
      <c r="GI337" s="74"/>
      <c r="GJ337" s="74"/>
      <c r="GK337" s="74"/>
      <c r="GL337" s="74"/>
      <c r="GM337" s="74"/>
      <c r="GN337" s="74"/>
      <c r="GO337" s="74"/>
      <c r="GP337" s="74"/>
      <c r="GQ337" s="74"/>
      <c r="GR337" s="74"/>
      <c r="GS337" s="74"/>
      <c r="GT337" s="74"/>
      <c r="GU337" s="74"/>
      <c r="GV337" s="74"/>
      <c r="GW337" s="74"/>
      <c r="GX337" s="74"/>
      <c r="GY337" s="74"/>
      <c r="GZ337" s="74"/>
      <c r="HA337" s="74"/>
      <c r="HB337" s="74"/>
      <c r="HC337" s="74"/>
    </row>
    <row r="338" spans="1:211" customFormat="1" ht="19.95" customHeight="1" x14ac:dyDescent="0.3">
      <c r="A338" s="229"/>
      <c r="B338" s="963" t="s">
        <v>1995</v>
      </c>
      <c r="C338" s="964"/>
      <c r="D338" s="964"/>
      <c r="E338" s="964"/>
      <c r="F338" s="964"/>
      <c r="G338" s="964"/>
      <c r="H338" s="964"/>
      <c r="I338" s="964"/>
      <c r="J338" s="964"/>
      <c r="K338" s="964"/>
      <c r="L338" s="964"/>
      <c r="M338" s="964"/>
      <c r="N338" s="209"/>
      <c r="O338" s="209"/>
      <c r="P338" s="209"/>
      <c r="Q338" s="209"/>
      <c r="R338" s="495"/>
      <c r="S338" s="229"/>
      <c r="T338" s="74"/>
      <c r="U338" s="74"/>
      <c r="V338" s="74"/>
      <c r="W338" s="74"/>
      <c r="X338" s="74"/>
      <c r="Y338" s="74"/>
      <c r="Z338" s="74"/>
      <c r="AA338" s="74"/>
      <c r="AB338" s="74"/>
      <c r="AC338" s="74"/>
      <c r="AD338" s="74"/>
      <c r="AE338" s="74"/>
      <c r="AF338" s="74"/>
      <c r="AG338" s="74"/>
      <c r="AH338" s="74"/>
      <c r="AI338" s="74"/>
      <c r="AJ338" s="74"/>
      <c r="AK338" s="74"/>
      <c r="AL338" s="74"/>
      <c r="AM338" s="74"/>
      <c r="AN338" s="74"/>
      <c r="AO338" s="74"/>
      <c r="AP338" s="74"/>
      <c r="AQ338" s="74"/>
      <c r="AR338" s="74"/>
      <c r="AS338" s="74"/>
      <c r="AT338" s="74"/>
      <c r="AU338" s="74"/>
      <c r="AV338" s="74"/>
      <c r="AW338" s="74"/>
      <c r="AX338" s="74"/>
      <c r="AY338" s="74"/>
      <c r="AZ338" s="74"/>
      <c r="BA338" s="74"/>
      <c r="BB338" s="74"/>
      <c r="BC338" s="74"/>
      <c r="BD338" s="74"/>
      <c r="BE338" s="74"/>
      <c r="BF338" s="74"/>
      <c r="BG338" s="74"/>
      <c r="BH338" s="74"/>
      <c r="BI338" s="74"/>
      <c r="BJ338" s="74"/>
      <c r="BK338" s="74"/>
      <c r="BL338" s="74"/>
      <c r="BM338" s="74"/>
      <c r="BN338" s="74"/>
      <c r="BO338" s="74"/>
      <c r="BP338" s="74"/>
      <c r="BQ338" s="74"/>
      <c r="BR338" s="74"/>
      <c r="BS338" s="74"/>
      <c r="BT338" s="74"/>
      <c r="BU338" s="74"/>
      <c r="BV338" s="74"/>
      <c r="BW338" s="74"/>
      <c r="BX338" s="74"/>
      <c r="BY338" s="74"/>
      <c r="BZ338" s="74"/>
      <c r="CA338" s="74"/>
      <c r="CB338" s="74"/>
      <c r="CC338" s="74"/>
      <c r="CD338" s="74"/>
      <c r="CE338" s="74"/>
      <c r="CF338" s="74"/>
      <c r="CG338" s="74"/>
      <c r="CH338" s="74"/>
      <c r="CI338" s="74"/>
      <c r="CJ338" s="74"/>
      <c r="CK338" s="74"/>
      <c r="CL338" s="74"/>
      <c r="CM338" s="74"/>
      <c r="CN338" s="74"/>
      <c r="CO338" s="74"/>
      <c r="CP338" s="74"/>
      <c r="CQ338" s="74"/>
      <c r="CR338" s="74"/>
      <c r="CS338" s="74"/>
      <c r="CT338" s="74"/>
      <c r="CU338" s="74"/>
      <c r="CV338" s="74"/>
      <c r="CW338" s="74"/>
      <c r="CX338" s="74"/>
      <c r="CY338" s="74"/>
      <c r="CZ338" s="74"/>
      <c r="DA338" s="74"/>
      <c r="DB338" s="74"/>
      <c r="DC338" s="74"/>
      <c r="DD338" s="74"/>
      <c r="DE338" s="74"/>
      <c r="DF338" s="74"/>
      <c r="DG338" s="74"/>
      <c r="DH338" s="74"/>
      <c r="DI338" s="74"/>
      <c r="DJ338" s="74"/>
      <c r="DK338" s="74"/>
      <c r="DL338" s="74"/>
      <c r="DM338" s="74"/>
      <c r="DN338" s="74"/>
      <c r="DO338" s="74"/>
      <c r="DP338" s="74"/>
      <c r="DQ338" s="74"/>
      <c r="DR338" s="74"/>
      <c r="DS338" s="74"/>
      <c r="DT338" s="74"/>
      <c r="DU338" s="74"/>
      <c r="DV338" s="74"/>
      <c r="DW338" s="74"/>
      <c r="DX338" s="74"/>
      <c r="DY338" s="74"/>
      <c r="DZ338" s="74"/>
      <c r="EA338" s="74"/>
      <c r="EB338" s="74"/>
      <c r="EC338" s="74"/>
      <c r="ED338" s="74"/>
      <c r="EE338" s="74"/>
      <c r="EF338" s="74"/>
      <c r="EG338" s="74"/>
      <c r="EH338" s="74"/>
      <c r="EI338" s="74"/>
      <c r="EJ338" s="74"/>
      <c r="EK338" s="74"/>
      <c r="EL338" s="74"/>
      <c r="EM338" s="74"/>
      <c r="EN338" s="74"/>
      <c r="EO338" s="74"/>
      <c r="EP338" s="74"/>
      <c r="EQ338" s="74"/>
      <c r="ER338" s="74"/>
      <c r="ES338" s="74"/>
      <c r="ET338" s="74"/>
      <c r="EU338" s="74"/>
      <c r="EV338" s="74"/>
      <c r="EW338" s="74"/>
      <c r="EX338" s="74"/>
      <c r="EY338" s="74"/>
      <c r="EZ338" s="74"/>
      <c r="FA338" s="74"/>
      <c r="FB338" s="74"/>
      <c r="FC338" s="74"/>
      <c r="FD338" s="74"/>
      <c r="FE338" s="74"/>
      <c r="FF338" s="74"/>
      <c r="FG338" s="74"/>
      <c r="FH338" s="74"/>
      <c r="FI338" s="74"/>
      <c r="FJ338" s="74"/>
      <c r="FK338" s="74"/>
      <c r="FL338" s="74"/>
      <c r="FM338" s="74"/>
      <c r="FN338" s="74"/>
      <c r="FO338" s="74"/>
      <c r="FP338" s="74"/>
      <c r="FQ338" s="74"/>
      <c r="FR338" s="74"/>
      <c r="FS338" s="74"/>
      <c r="FT338" s="74"/>
      <c r="FU338" s="74"/>
      <c r="FV338" s="74"/>
      <c r="FW338" s="74"/>
      <c r="FX338" s="74"/>
      <c r="FY338" s="74"/>
      <c r="FZ338" s="74"/>
      <c r="GA338" s="74"/>
      <c r="GB338" s="74"/>
      <c r="GC338" s="74"/>
      <c r="GD338" s="74"/>
      <c r="GE338" s="74"/>
      <c r="GF338" s="74"/>
      <c r="GG338" s="74"/>
      <c r="GH338" s="74"/>
      <c r="GI338" s="74"/>
      <c r="GJ338" s="74"/>
      <c r="GK338" s="74"/>
      <c r="GL338" s="74"/>
      <c r="GM338" s="74"/>
      <c r="GN338" s="74"/>
      <c r="GO338" s="74"/>
      <c r="GP338" s="74"/>
      <c r="GQ338" s="74"/>
      <c r="GR338" s="74"/>
      <c r="GS338" s="74"/>
      <c r="GT338" s="74"/>
      <c r="GU338" s="74"/>
      <c r="GV338" s="74"/>
      <c r="GW338" s="74"/>
      <c r="GX338" s="74"/>
      <c r="GY338" s="74"/>
      <c r="GZ338" s="74"/>
      <c r="HA338" s="74"/>
      <c r="HB338" s="74"/>
      <c r="HC338" s="74"/>
    </row>
    <row r="339" spans="1:211" s="239" customFormat="1" ht="19.95" customHeight="1" x14ac:dyDescent="0.3">
      <c r="A339" s="345"/>
      <c r="B339" s="953" t="s">
        <v>1996</v>
      </c>
      <c r="C339" s="954"/>
      <c r="D339" s="954"/>
      <c r="E339" s="954"/>
      <c r="F339" s="954"/>
      <c r="G339" s="954"/>
      <c r="H339" s="954"/>
      <c r="I339" s="954"/>
      <c r="J339" s="954"/>
      <c r="K339" s="954"/>
      <c r="L339" s="954"/>
      <c r="M339" s="954"/>
      <c r="N339" s="206"/>
      <c r="O339" s="206"/>
      <c r="P339" s="206"/>
      <c r="Q339" s="206"/>
      <c r="R339" s="238"/>
      <c r="S339" s="345"/>
      <c r="T339" s="237"/>
      <c r="U339" s="237"/>
      <c r="V339" s="237"/>
      <c r="W339" s="237"/>
      <c r="X339" s="237"/>
      <c r="Y339" s="237"/>
      <c r="Z339" s="237"/>
      <c r="AA339" s="237"/>
      <c r="AB339" s="237"/>
      <c r="AC339" s="237"/>
      <c r="AD339" s="237"/>
      <c r="AE339" s="237"/>
      <c r="AF339" s="237"/>
      <c r="AG339" s="237"/>
      <c r="AH339" s="237"/>
      <c r="AI339" s="237"/>
      <c r="AJ339" s="237"/>
      <c r="AK339" s="237"/>
      <c r="AL339" s="237"/>
      <c r="AM339" s="237"/>
      <c r="AN339" s="237"/>
      <c r="AO339" s="237"/>
      <c r="AP339" s="237"/>
      <c r="AQ339" s="237"/>
      <c r="AR339" s="237"/>
      <c r="AS339" s="237"/>
      <c r="AT339" s="237"/>
      <c r="AU339" s="237"/>
      <c r="AV339" s="237"/>
      <c r="AW339" s="237"/>
      <c r="AX339" s="237"/>
      <c r="AY339" s="237"/>
      <c r="AZ339" s="237"/>
      <c r="BA339" s="237"/>
      <c r="BB339" s="237"/>
      <c r="BC339" s="237"/>
      <c r="BD339" s="237"/>
      <c r="BE339" s="237"/>
      <c r="BF339" s="237"/>
      <c r="BG339" s="237"/>
      <c r="BH339" s="237"/>
      <c r="BI339" s="237"/>
      <c r="BJ339" s="237"/>
      <c r="BK339" s="237"/>
      <c r="BL339" s="237"/>
      <c r="BM339" s="237"/>
      <c r="BN339" s="237"/>
      <c r="BO339" s="237"/>
      <c r="BP339" s="237"/>
      <c r="BQ339" s="237"/>
      <c r="BR339" s="237"/>
      <c r="BS339" s="237"/>
      <c r="BT339" s="237"/>
      <c r="BU339" s="237"/>
      <c r="BV339" s="237"/>
      <c r="BW339" s="237"/>
      <c r="BX339" s="237"/>
      <c r="BY339" s="237"/>
      <c r="BZ339" s="237"/>
      <c r="CA339" s="237"/>
      <c r="CB339" s="237"/>
      <c r="CC339" s="237"/>
      <c r="CD339" s="237"/>
      <c r="CE339" s="237"/>
      <c r="CF339" s="237"/>
      <c r="CG339" s="237"/>
      <c r="CH339" s="237"/>
      <c r="CI339" s="237"/>
      <c r="CJ339" s="237"/>
      <c r="CK339" s="237"/>
      <c r="CL339" s="237"/>
      <c r="CM339" s="237"/>
      <c r="CN339" s="237"/>
      <c r="CO339" s="237"/>
      <c r="CP339" s="237"/>
      <c r="CQ339" s="237"/>
      <c r="CR339" s="237"/>
      <c r="CS339" s="237"/>
      <c r="CT339" s="237"/>
      <c r="CU339" s="237"/>
      <c r="CV339" s="237"/>
      <c r="CW339" s="237"/>
      <c r="CX339" s="237"/>
      <c r="CY339" s="237"/>
      <c r="CZ339" s="237"/>
      <c r="DA339" s="237"/>
      <c r="DB339" s="237"/>
      <c r="DC339" s="237"/>
      <c r="DD339" s="237"/>
      <c r="DE339" s="237"/>
      <c r="DF339" s="237"/>
      <c r="DG339" s="237"/>
      <c r="DH339" s="237"/>
      <c r="DI339" s="237"/>
      <c r="DJ339" s="237"/>
      <c r="DK339" s="237"/>
      <c r="DL339" s="237"/>
      <c r="DM339" s="237"/>
      <c r="DN339" s="237"/>
      <c r="DO339" s="237"/>
      <c r="DP339" s="237"/>
      <c r="DQ339" s="237"/>
      <c r="DR339" s="237"/>
      <c r="DS339" s="237"/>
      <c r="DT339" s="237"/>
      <c r="DU339" s="237"/>
      <c r="DV339" s="237"/>
      <c r="DW339" s="237"/>
      <c r="DX339" s="237"/>
      <c r="DY339" s="237"/>
      <c r="DZ339" s="237"/>
      <c r="EA339" s="237"/>
      <c r="EB339" s="237"/>
      <c r="EC339" s="237"/>
      <c r="ED339" s="237"/>
      <c r="EE339" s="237"/>
      <c r="EF339" s="237"/>
      <c r="EG339" s="237"/>
      <c r="EH339" s="237"/>
      <c r="EI339" s="237"/>
      <c r="EJ339" s="237"/>
      <c r="EK339" s="237"/>
      <c r="EL339" s="237"/>
      <c r="EM339" s="237"/>
      <c r="EN339" s="237"/>
      <c r="EO339" s="237"/>
      <c r="EP339" s="237"/>
      <c r="EQ339" s="237"/>
      <c r="ER339" s="237"/>
      <c r="ES339" s="237"/>
      <c r="ET339" s="237"/>
      <c r="EU339" s="237"/>
      <c r="EV339" s="237"/>
      <c r="EW339" s="237"/>
      <c r="EX339" s="237"/>
      <c r="EY339" s="237"/>
      <c r="EZ339" s="237"/>
      <c r="FA339" s="237"/>
      <c r="FB339" s="237"/>
      <c r="FC339" s="237"/>
      <c r="FD339" s="237"/>
      <c r="FE339" s="237"/>
      <c r="FF339" s="237"/>
      <c r="FG339" s="237"/>
      <c r="FH339" s="237"/>
      <c r="FI339" s="237"/>
      <c r="FJ339" s="237"/>
      <c r="FK339" s="237"/>
      <c r="FL339" s="237"/>
      <c r="FM339" s="237"/>
      <c r="FN339" s="237"/>
      <c r="FO339" s="237"/>
      <c r="FP339" s="237"/>
      <c r="FQ339" s="237"/>
      <c r="FR339" s="237"/>
      <c r="FS339" s="237"/>
      <c r="FT339" s="237"/>
      <c r="FU339" s="237"/>
      <c r="FV339" s="237"/>
      <c r="FW339" s="237"/>
      <c r="FX339" s="237"/>
      <c r="FY339" s="237"/>
      <c r="FZ339" s="237"/>
      <c r="GA339" s="237"/>
      <c r="GB339" s="237"/>
      <c r="GC339" s="237"/>
      <c r="GD339" s="237"/>
      <c r="GE339" s="237"/>
      <c r="GF339" s="237"/>
      <c r="GG339" s="237"/>
      <c r="GH339" s="237"/>
      <c r="GI339" s="237"/>
      <c r="GJ339" s="237"/>
      <c r="GK339" s="237"/>
      <c r="GL339" s="237"/>
      <c r="GM339" s="237"/>
      <c r="GN339" s="237"/>
      <c r="GO339" s="237"/>
      <c r="GP339" s="237"/>
      <c r="GQ339" s="237"/>
      <c r="GR339" s="237"/>
      <c r="GS339" s="237"/>
      <c r="GT339" s="237"/>
      <c r="GU339" s="237"/>
      <c r="GV339" s="237"/>
      <c r="GW339" s="237"/>
      <c r="GX339" s="237"/>
      <c r="GY339" s="237"/>
      <c r="GZ339" s="237"/>
      <c r="HA339" s="237"/>
      <c r="HB339" s="237"/>
      <c r="HC339" s="237"/>
    </row>
    <row r="340" spans="1:211" customFormat="1" ht="19.95" customHeight="1" x14ac:dyDescent="0.3">
      <c r="A340" s="229"/>
      <c r="B340" s="860" t="s">
        <v>1997</v>
      </c>
      <c r="C340" s="861"/>
      <c r="D340" s="861"/>
      <c r="E340" s="861"/>
      <c r="F340" s="861"/>
      <c r="G340" s="861"/>
      <c r="H340" s="861"/>
      <c r="I340" s="861"/>
      <c r="J340" s="861"/>
      <c r="K340" s="861"/>
      <c r="L340" s="861"/>
      <c r="M340" s="861"/>
      <c r="N340" s="861"/>
      <c r="O340" s="494"/>
      <c r="P340" s="494"/>
      <c r="Q340" s="494"/>
      <c r="R340" s="496"/>
      <c r="S340" s="229"/>
      <c r="T340" s="74"/>
      <c r="U340" s="74"/>
      <c r="V340" s="74"/>
      <c r="W340" s="74"/>
      <c r="X340" s="74"/>
      <c r="Y340" s="74"/>
      <c r="Z340" s="74"/>
      <c r="AA340" s="74"/>
      <c r="AB340" s="74"/>
      <c r="AC340" s="74"/>
      <c r="AD340" s="74"/>
      <c r="AE340" s="74"/>
      <c r="AF340" s="74"/>
      <c r="AG340" s="74"/>
      <c r="AH340" s="74"/>
      <c r="AI340" s="74"/>
      <c r="AJ340" s="74"/>
      <c r="AK340" s="74"/>
      <c r="AL340" s="74"/>
      <c r="AM340" s="74"/>
      <c r="AN340" s="74"/>
      <c r="AO340" s="74"/>
      <c r="AP340" s="74"/>
      <c r="AQ340" s="74"/>
      <c r="AR340" s="74"/>
      <c r="AS340" s="74"/>
      <c r="AT340" s="74"/>
      <c r="AU340" s="74"/>
      <c r="AV340" s="74"/>
      <c r="AW340" s="74"/>
      <c r="AX340" s="74"/>
      <c r="AY340" s="74"/>
      <c r="AZ340" s="74"/>
      <c r="BA340" s="74"/>
      <c r="BB340" s="74"/>
      <c r="BC340" s="74"/>
      <c r="BD340" s="74"/>
      <c r="BE340" s="74"/>
      <c r="BF340" s="74"/>
      <c r="BG340" s="74"/>
      <c r="BH340" s="74"/>
      <c r="BI340" s="74"/>
      <c r="BJ340" s="74"/>
      <c r="BK340" s="74"/>
      <c r="BL340" s="74"/>
      <c r="BM340" s="74"/>
      <c r="BN340" s="74"/>
      <c r="BO340" s="74"/>
      <c r="BP340" s="74"/>
      <c r="BQ340" s="74"/>
      <c r="BR340" s="74"/>
      <c r="BS340" s="74"/>
      <c r="BT340" s="74"/>
      <c r="BU340" s="74"/>
      <c r="BV340" s="74"/>
      <c r="BW340" s="74"/>
      <c r="BX340" s="74"/>
      <c r="BY340" s="74"/>
      <c r="BZ340" s="74"/>
      <c r="CA340" s="74"/>
      <c r="CB340" s="74"/>
      <c r="CC340" s="74"/>
      <c r="CD340" s="74"/>
      <c r="CE340" s="74"/>
      <c r="CF340" s="74"/>
      <c r="CG340" s="74"/>
      <c r="CH340" s="74"/>
      <c r="CI340" s="74"/>
      <c r="CJ340" s="74"/>
      <c r="CK340" s="74"/>
      <c r="CL340" s="74"/>
      <c r="CM340" s="74"/>
      <c r="CN340" s="74"/>
      <c r="CO340" s="74"/>
      <c r="CP340" s="74"/>
      <c r="CQ340" s="74"/>
      <c r="CR340" s="74"/>
      <c r="CS340" s="74"/>
      <c r="CT340" s="74"/>
      <c r="CU340" s="74"/>
      <c r="CV340" s="74"/>
      <c r="CW340" s="74"/>
      <c r="CX340" s="74"/>
      <c r="CY340" s="74"/>
      <c r="CZ340" s="74"/>
      <c r="DA340" s="74"/>
      <c r="DB340" s="74"/>
      <c r="DC340" s="74"/>
      <c r="DD340" s="74"/>
      <c r="DE340" s="74"/>
      <c r="DF340" s="74"/>
      <c r="DG340" s="74"/>
      <c r="DH340" s="74"/>
      <c r="DI340" s="74"/>
      <c r="DJ340" s="74"/>
      <c r="DK340" s="74"/>
      <c r="DL340" s="74"/>
      <c r="DM340" s="74"/>
      <c r="DN340" s="74"/>
      <c r="DO340" s="74"/>
      <c r="DP340" s="74"/>
      <c r="DQ340" s="74"/>
      <c r="DR340" s="74"/>
      <c r="DS340" s="74"/>
      <c r="DT340" s="74"/>
      <c r="DU340" s="74"/>
      <c r="DV340" s="74"/>
      <c r="DW340" s="74"/>
      <c r="DX340" s="74"/>
      <c r="DY340" s="74"/>
      <c r="DZ340" s="74"/>
      <c r="EA340" s="74"/>
      <c r="EB340" s="74"/>
      <c r="EC340" s="74"/>
      <c r="ED340" s="74"/>
      <c r="EE340" s="74"/>
      <c r="EF340" s="74"/>
      <c r="EG340" s="74"/>
      <c r="EH340" s="74"/>
      <c r="EI340" s="74"/>
      <c r="EJ340" s="74"/>
      <c r="EK340" s="74"/>
      <c r="EL340" s="74"/>
      <c r="EM340" s="74"/>
      <c r="EN340" s="74"/>
      <c r="EO340" s="74"/>
      <c r="EP340" s="74"/>
      <c r="EQ340" s="74"/>
      <c r="ER340" s="74"/>
      <c r="ES340" s="74"/>
      <c r="ET340" s="74"/>
      <c r="EU340" s="74"/>
      <c r="EV340" s="74"/>
      <c r="EW340" s="74"/>
      <c r="EX340" s="74"/>
      <c r="EY340" s="74"/>
      <c r="EZ340" s="74"/>
      <c r="FA340" s="74"/>
      <c r="FB340" s="74"/>
      <c r="FC340" s="74"/>
      <c r="FD340" s="74"/>
      <c r="FE340" s="74"/>
      <c r="FF340" s="74"/>
      <c r="FG340" s="74"/>
      <c r="FH340" s="74"/>
      <c r="FI340" s="74"/>
      <c r="FJ340" s="74"/>
      <c r="FK340" s="74"/>
      <c r="FL340" s="74"/>
      <c r="FM340" s="74"/>
      <c r="FN340" s="74"/>
      <c r="FO340" s="74"/>
      <c r="FP340" s="74"/>
      <c r="FQ340" s="74"/>
      <c r="FR340" s="74"/>
      <c r="FS340" s="74"/>
      <c r="FT340" s="74"/>
      <c r="FU340" s="74"/>
      <c r="FV340" s="74"/>
      <c r="FW340" s="74"/>
      <c r="FX340" s="74"/>
      <c r="FY340" s="74"/>
      <c r="FZ340" s="74"/>
      <c r="GA340" s="74"/>
      <c r="GB340" s="74"/>
      <c r="GC340" s="74"/>
      <c r="GD340" s="74"/>
      <c r="GE340" s="74"/>
      <c r="GF340" s="74"/>
      <c r="GG340" s="74"/>
      <c r="GH340" s="74"/>
      <c r="GI340" s="74"/>
      <c r="GJ340" s="74"/>
      <c r="GK340" s="74"/>
      <c r="GL340" s="74"/>
      <c r="GM340" s="74"/>
      <c r="GN340" s="74"/>
      <c r="GO340" s="74"/>
      <c r="GP340" s="74"/>
      <c r="GQ340" s="74"/>
      <c r="GR340" s="74"/>
      <c r="GS340" s="74"/>
      <c r="GT340" s="74"/>
      <c r="GU340" s="74"/>
      <c r="GV340" s="74"/>
      <c r="GW340" s="74"/>
      <c r="GX340" s="74"/>
      <c r="GY340" s="74"/>
      <c r="GZ340" s="74"/>
      <c r="HA340" s="74"/>
      <c r="HB340" s="74"/>
      <c r="HC340" s="74"/>
    </row>
    <row r="341" spans="1:211" s="239" customFormat="1" ht="19.95" customHeight="1" x14ac:dyDescent="0.3">
      <c r="A341" s="345"/>
      <c r="B341" s="953" t="s">
        <v>1998</v>
      </c>
      <c r="C341" s="962"/>
      <c r="D341" s="962"/>
      <c r="E341" s="962"/>
      <c r="F341" s="962"/>
      <c r="G341" s="962"/>
      <c r="H341" s="962"/>
      <c r="I341" s="962"/>
      <c r="J341" s="962"/>
      <c r="K341" s="962"/>
      <c r="L341" s="962"/>
      <c r="M341" s="222"/>
      <c r="N341" s="74"/>
      <c r="O341" s="74"/>
      <c r="P341" s="74"/>
      <c r="Q341" s="74"/>
      <c r="R341" s="238"/>
      <c r="S341" s="345"/>
      <c r="T341" s="237"/>
      <c r="U341" s="237"/>
      <c r="V341" s="237"/>
      <c r="W341" s="237"/>
      <c r="X341" s="237"/>
      <c r="Y341" s="237"/>
      <c r="Z341" s="237"/>
      <c r="AA341" s="237"/>
      <c r="AB341" s="237"/>
      <c r="AC341" s="237"/>
      <c r="AD341" s="237"/>
      <c r="AE341" s="237"/>
      <c r="AF341" s="237"/>
      <c r="AG341" s="237"/>
      <c r="AH341" s="237"/>
      <c r="AI341" s="237"/>
      <c r="AJ341" s="237"/>
      <c r="AK341" s="237"/>
      <c r="AL341" s="237"/>
      <c r="AM341" s="237"/>
      <c r="AN341" s="237"/>
      <c r="AO341" s="237"/>
      <c r="AP341" s="237"/>
      <c r="AQ341" s="237"/>
      <c r="AR341" s="237"/>
      <c r="AS341" s="237"/>
      <c r="AT341" s="237"/>
      <c r="AU341" s="237"/>
      <c r="AV341" s="237"/>
      <c r="AW341" s="237"/>
      <c r="AX341" s="237"/>
      <c r="AY341" s="237"/>
      <c r="AZ341" s="237"/>
      <c r="BA341" s="237"/>
      <c r="BB341" s="237"/>
      <c r="BC341" s="237"/>
      <c r="BD341" s="237"/>
      <c r="BE341" s="237"/>
      <c r="BF341" s="237"/>
      <c r="BG341" s="237"/>
      <c r="BH341" s="237"/>
      <c r="BI341" s="237"/>
      <c r="BJ341" s="237"/>
      <c r="BK341" s="237"/>
      <c r="BL341" s="237"/>
      <c r="BM341" s="237"/>
      <c r="BN341" s="237"/>
      <c r="BO341" s="237"/>
      <c r="BP341" s="237"/>
      <c r="BQ341" s="237"/>
      <c r="BR341" s="237"/>
      <c r="BS341" s="237"/>
      <c r="BT341" s="237"/>
      <c r="BU341" s="237"/>
      <c r="BV341" s="237"/>
      <c r="BW341" s="237"/>
      <c r="BX341" s="237"/>
      <c r="BY341" s="237"/>
      <c r="BZ341" s="237"/>
      <c r="CA341" s="237"/>
      <c r="CB341" s="237"/>
      <c r="CC341" s="237"/>
      <c r="CD341" s="237"/>
      <c r="CE341" s="237"/>
      <c r="CF341" s="237"/>
      <c r="CG341" s="237"/>
      <c r="CH341" s="237"/>
      <c r="CI341" s="237"/>
      <c r="CJ341" s="237"/>
      <c r="CK341" s="237"/>
      <c r="CL341" s="237"/>
      <c r="CM341" s="237"/>
      <c r="CN341" s="237"/>
      <c r="CO341" s="237"/>
      <c r="CP341" s="237"/>
      <c r="CQ341" s="237"/>
      <c r="CR341" s="237"/>
      <c r="CS341" s="237"/>
      <c r="CT341" s="237"/>
      <c r="CU341" s="237"/>
      <c r="CV341" s="237"/>
      <c r="CW341" s="237"/>
      <c r="CX341" s="237"/>
      <c r="CY341" s="237"/>
      <c r="CZ341" s="237"/>
      <c r="DA341" s="237"/>
      <c r="DB341" s="237"/>
      <c r="DC341" s="237"/>
      <c r="DD341" s="237"/>
      <c r="DE341" s="237"/>
      <c r="DF341" s="237"/>
      <c r="DG341" s="237"/>
      <c r="DH341" s="237"/>
      <c r="DI341" s="237"/>
      <c r="DJ341" s="237"/>
      <c r="DK341" s="237"/>
      <c r="DL341" s="237"/>
      <c r="DM341" s="237"/>
      <c r="DN341" s="237"/>
      <c r="DO341" s="237"/>
      <c r="DP341" s="237"/>
      <c r="DQ341" s="237"/>
      <c r="DR341" s="237"/>
      <c r="DS341" s="237"/>
      <c r="DT341" s="237"/>
      <c r="DU341" s="237"/>
      <c r="DV341" s="237"/>
      <c r="DW341" s="237"/>
      <c r="DX341" s="237"/>
      <c r="DY341" s="237"/>
      <c r="DZ341" s="237"/>
      <c r="EA341" s="237"/>
      <c r="EB341" s="237"/>
      <c r="EC341" s="237"/>
      <c r="ED341" s="237"/>
      <c r="EE341" s="237"/>
      <c r="EF341" s="237"/>
      <c r="EG341" s="237"/>
      <c r="EH341" s="237"/>
      <c r="EI341" s="237"/>
      <c r="EJ341" s="237"/>
      <c r="EK341" s="237"/>
      <c r="EL341" s="237"/>
      <c r="EM341" s="237"/>
      <c r="EN341" s="237"/>
      <c r="EO341" s="237"/>
      <c r="EP341" s="237"/>
      <c r="EQ341" s="237"/>
      <c r="ER341" s="237"/>
      <c r="ES341" s="237"/>
      <c r="ET341" s="237"/>
      <c r="EU341" s="237"/>
      <c r="EV341" s="237"/>
      <c r="EW341" s="237"/>
      <c r="EX341" s="237"/>
      <c r="EY341" s="237"/>
      <c r="EZ341" s="237"/>
      <c r="FA341" s="237"/>
      <c r="FB341" s="237"/>
      <c r="FC341" s="237"/>
      <c r="FD341" s="237"/>
      <c r="FE341" s="237"/>
      <c r="FF341" s="237"/>
      <c r="FG341" s="237"/>
      <c r="FH341" s="237"/>
      <c r="FI341" s="237"/>
      <c r="FJ341" s="237"/>
      <c r="FK341" s="237"/>
      <c r="FL341" s="237"/>
      <c r="FM341" s="237"/>
      <c r="FN341" s="237"/>
      <c r="FO341" s="237"/>
      <c r="FP341" s="237"/>
      <c r="FQ341" s="237"/>
      <c r="FR341" s="237"/>
      <c r="FS341" s="237"/>
      <c r="FT341" s="237"/>
      <c r="FU341" s="237"/>
      <c r="FV341" s="237"/>
      <c r="FW341" s="237"/>
      <c r="FX341" s="237"/>
      <c r="FY341" s="237"/>
      <c r="FZ341" s="237"/>
      <c r="GA341" s="237"/>
      <c r="GB341" s="237"/>
      <c r="GC341" s="237"/>
      <c r="GD341" s="237"/>
      <c r="GE341" s="237"/>
      <c r="GF341" s="237"/>
      <c r="GG341" s="237"/>
      <c r="GH341" s="237"/>
      <c r="GI341" s="237"/>
      <c r="GJ341" s="237"/>
      <c r="GK341" s="237"/>
      <c r="GL341" s="237"/>
      <c r="GM341" s="237"/>
      <c r="GN341" s="237"/>
      <c r="GO341" s="237"/>
      <c r="GP341" s="237"/>
      <c r="GQ341" s="237"/>
      <c r="GR341" s="237"/>
      <c r="GS341" s="237"/>
      <c r="GT341" s="237"/>
      <c r="GU341" s="237"/>
      <c r="GV341" s="237"/>
      <c r="GW341" s="237"/>
      <c r="GX341" s="237"/>
      <c r="GY341" s="237"/>
      <c r="GZ341" s="237"/>
      <c r="HA341" s="237"/>
      <c r="HB341" s="237"/>
      <c r="HC341" s="237"/>
    </row>
    <row r="342" spans="1:211" customFormat="1" ht="19.95" customHeight="1" x14ac:dyDescent="0.3">
      <c r="A342" s="36"/>
      <c r="B342" s="686" t="s">
        <v>1999</v>
      </c>
      <c r="C342" s="687"/>
      <c r="D342" s="687"/>
      <c r="E342" s="687"/>
      <c r="F342" s="687"/>
      <c r="G342" s="687"/>
      <c r="H342" s="687"/>
      <c r="I342" s="687"/>
      <c r="J342" s="687"/>
      <c r="K342" s="687"/>
      <c r="L342" s="687"/>
      <c r="M342" s="687"/>
      <c r="N342" s="74"/>
      <c r="O342" s="74"/>
      <c r="P342" s="74"/>
      <c r="Q342" s="74"/>
      <c r="R342" s="75"/>
      <c r="S342" s="36"/>
      <c r="T342" s="74"/>
      <c r="U342" s="74"/>
      <c r="V342" s="74"/>
      <c r="W342" s="74"/>
      <c r="X342" s="74"/>
      <c r="Y342" s="74"/>
      <c r="Z342" s="74"/>
      <c r="AA342" s="74"/>
      <c r="AB342" s="74"/>
      <c r="AC342" s="74"/>
      <c r="AD342" s="74"/>
      <c r="AE342" s="74"/>
      <c r="AF342" s="74"/>
      <c r="AG342" s="74"/>
      <c r="AH342" s="74"/>
      <c r="AI342" s="74"/>
      <c r="AJ342" s="74"/>
      <c r="AK342" s="74"/>
      <c r="AL342" s="74"/>
      <c r="AM342" s="74"/>
      <c r="AN342" s="74"/>
      <c r="AO342" s="74"/>
      <c r="AP342" s="74"/>
      <c r="AQ342" s="74"/>
      <c r="AR342" s="74"/>
      <c r="AS342" s="74"/>
      <c r="AT342" s="74"/>
      <c r="AU342" s="74"/>
      <c r="AV342" s="74"/>
      <c r="AW342" s="74"/>
      <c r="AX342" s="74"/>
      <c r="AY342" s="74"/>
      <c r="AZ342" s="74"/>
      <c r="BA342" s="74"/>
      <c r="BB342" s="74"/>
      <c r="BC342" s="74"/>
      <c r="BD342" s="74"/>
      <c r="BE342" s="74"/>
      <c r="BF342" s="74"/>
      <c r="BG342" s="74"/>
      <c r="BH342" s="74"/>
      <c r="BI342" s="74"/>
      <c r="BJ342" s="74"/>
      <c r="BK342" s="74"/>
      <c r="BL342" s="74"/>
      <c r="BM342" s="74"/>
      <c r="BN342" s="74"/>
      <c r="BO342" s="74"/>
      <c r="BP342" s="74"/>
      <c r="BQ342" s="74"/>
      <c r="BR342" s="74"/>
      <c r="BS342" s="74"/>
      <c r="BT342" s="74"/>
      <c r="BU342" s="74"/>
      <c r="BV342" s="74"/>
      <c r="BW342" s="74"/>
      <c r="BX342" s="74"/>
      <c r="BY342" s="74"/>
      <c r="BZ342" s="74"/>
      <c r="CA342" s="74"/>
      <c r="CB342" s="74"/>
      <c r="CC342" s="74"/>
      <c r="CD342" s="74"/>
      <c r="CE342" s="74"/>
      <c r="CF342" s="74"/>
      <c r="CG342" s="74"/>
      <c r="CH342" s="74"/>
      <c r="CI342" s="74"/>
      <c r="CJ342" s="74"/>
      <c r="CK342" s="74"/>
      <c r="CL342" s="74"/>
      <c r="CM342" s="74"/>
      <c r="CN342" s="74"/>
      <c r="CO342" s="74"/>
      <c r="CP342" s="74"/>
      <c r="CQ342" s="74"/>
      <c r="CR342" s="74"/>
      <c r="CS342" s="74"/>
      <c r="CT342" s="74"/>
      <c r="CU342" s="74"/>
      <c r="CV342" s="74"/>
      <c r="CW342" s="74"/>
      <c r="CX342" s="74"/>
      <c r="CY342" s="74"/>
      <c r="CZ342" s="74"/>
      <c r="DA342" s="74"/>
      <c r="DB342" s="74"/>
      <c r="DC342" s="74"/>
      <c r="DD342" s="74"/>
      <c r="DE342" s="74"/>
      <c r="DF342" s="74"/>
      <c r="DG342" s="74"/>
      <c r="DH342" s="74"/>
      <c r="DI342" s="74"/>
      <c r="DJ342" s="74"/>
      <c r="DK342" s="74"/>
      <c r="DL342" s="74"/>
      <c r="DM342" s="74"/>
      <c r="DN342" s="74"/>
      <c r="DO342" s="74"/>
      <c r="DP342" s="74"/>
      <c r="DQ342" s="74"/>
      <c r="DR342" s="74"/>
      <c r="DS342" s="74"/>
      <c r="DT342" s="74"/>
      <c r="DU342" s="74"/>
      <c r="DV342" s="74"/>
      <c r="DW342" s="74"/>
      <c r="DX342" s="74"/>
      <c r="DY342" s="74"/>
      <c r="DZ342" s="74"/>
      <c r="EA342" s="74"/>
      <c r="EB342" s="74"/>
      <c r="EC342" s="74"/>
      <c r="ED342" s="74"/>
      <c r="EE342" s="74"/>
      <c r="EF342" s="74"/>
      <c r="EG342" s="74"/>
      <c r="EH342" s="74"/>
      <c r="EI342" s="74"/>
      <c r="EJ342" s="74"/>
      <c r="EK342" s="74"/>
      <c r="EL342" s="74"/>
      <c r="EM342" s="74"/>
      <c r="EN342" s="74"/>
      <c r="EO342" s="74"/>
      <c r="EP342" s="74"/>
      <c r="EQ342" s="74"/>
      <c r="ER342" s="74"/>
      <c r="ES342" s="74"/>
      <c r="ET342" s="74"/>
      <c r="EU342" s="74"/>
      <c r="EV342" s="74"/>
      <c r="EW342" s="74"/>
      <c r="EX342" s="74"/>
      <c r="EY342" s="74"/>
      <c r="EZ342" s="74"/>
      <c r="FA342" s="74"/>
      <c r="FB342" s="74"/>
      <c r="FC342" s="74"/>
      <c r="FD342" s="74"/>
      <c r="FE342" s="74"/>
      <c r="FF342" s="74"/>
      <c r="FG342" s="74"/>
      <c r="FH342" s="74"/>
      <c r="FI342" s="74"/>
      <c r="FJ342" s="74"/>
      <c r="FK342" s="74"/>
      <c r="FL342" s="74"/>
      <c r="FM342" s="74"/>
      <c r="FN342" s="74"/>
      <c r="FO342" s="74"/>
      <c r="FP342" s="74"/>
      <c r="FQ342" s="74"/>
      <c r="FR342" s="74"/>
      <c r="FS342" s="74"/>
      <c r="FT342" s="74"/>
      <c r="FU342" s="74"/>
      <c r="FV342" s="74"/>
      <c r="FW342" s="74"/>
      <c r="FX342" s="74"/>
      <c r="FY342" s="74"/>
      <c r="FZ342" s="74"/>
      <c r="GA342" s="74"/>
      <c r="GB342" s="74"/>
      <c r="GC342" s="74"/>
      <c r="GD342" s="74"/>
      <c r="GE342" s="74"/>
      <c r="GF342" s="74"/>
      <c r="GG342" s="74"/>
      <c r="GH342" s="74"/>
      <c r="GI342" s="74"/>
      <c r="GJ342" s="74"/>
      <c r="GK342" s="74"/>
      <c r="GL342" s="74"/>
      <c r="GM342" s="74"/>
      <c r="GN342" s="74"/>
      <c r="GO342" s="74"/>
      <c r="GP342" s="74"/>
      <c r="GQ342" s="74"/>
      <c r="GR342" s="74"/>
      <c r="GS342" s="74"/>
      <c r="GT342" s="74"/>
      <c r="GU342" s="74"/>
      <c r="GV342" s="74"/>
      <c r="GW342" s="74"/>
      <c r="GX342" s="74"/>
      <c r="GY342" s="74"/>
      <c r="GZ342" s="74"/>
      <c r="HA342" s="74"/>
      <c r="HB342" s="74"/>
      <c r="HC342" s="74"/>
    </row>
    <row r="343" spans="1:211" customFormat="1" ht="19.95" customHeight="1" x14ac:dyDescent="0.3">
      <c r="A343" s="229"/>
      <c r="B343" s="953" t="s">
        <v>2000</v>
      </c>
      <c r="C343" s="962"/>
      <c r="D343" s="962"/>
      <c r="E343" s="962"/>
      <c r="F343" s="962"/>
      <c r="G343" s="962"/>
      <c r="H343" s="962"/>
      <c r="I343" s="962"/>
      <c r="J343" s="962"/>
      <c r="K343" s="962"/>
      <c r="L343" s="232"/>
      <c r="M343" s="232"/>
      <c r="N343" s="232"/>
      <c r="O343" s="232"/>
      <c r="P343" s="232"/>
      <c r="Q343" s="232"/>
      <c r="R343" s="207"/>
      <c r="S343" s="229"/>
      <c r="T343" s="74"/>
      <c r="U343" s="74"/>
      <c r="V343" s="74"/>
      <c r="W343" s="74"/>
      <c r="X343" s="74"/>
      <c r="Y343" s="74"/>
      <c r="Z343" s="74"/>
      <c r="AA343" s="74"/>
      <c r="AB343" s="74"/>
      <c r="AC343" s="74"/>
      <c r="AD343" s="74"/>
      <c r="AE343" s="74"/>
      <c r="AF343" s="74"/>
      <c r="AG343" s="74"/>
      <c r="AH343" s="74"/>
      <c r="AI343" s="74"/>
      <c r="AJ343" s="74"/>
      <c r="AK343" s="74"/>
      <c r="AL343" s="74"/>
      <c r="AM343" s="74"/>
      <c r="AN343" s="74"/>
      <c r="AO343" s="74"/>
      <c r="AP343" s="74"/>
      <c r="AQ343" s="74"/>
      <c r="AR343" s="74"/>
      <c r="AS343" s="74"/>
      <c r="AT343" s="74"/>
      <c r="AU343" s="74"/>
      <c r="AV343" s="74"/>
      <c r="AW343" s="74"/>
      <c r="AX343" s="74"/>
      <c r="AY343" s="74"/>
      <c r="AZ343" s="74"/>
      <c r="BA343" s="74"/>
      <c r="BB343" s="74"/>
      <c r="BC343" s="74"/>
      <c r="BD343" s="74"/>
      <c r="BE343" s="74"/>
      <c r="BF343" s="74"/>
      <c r="BG343" s="74"/>
      <c r="BH343" s="74"/>
      <c r="BI343" s="74"/>
      <c r="BJ343" s="74"/>
      <c r="BK343" s="74"/>
      <c r="BL343" s="74"/>
      <c r="BM343" s="74"/>
      <c r="BN343" s="74"/>
      <c r="BO343" s="74"/>
      <c r="BP343" s="74"/>
      <c r="BQ343" s="74"/>
      <c r="BR343" s="74"/>
      <c r="BS343" s="74"/>
      <c r="BT343" s="74"/>
      <c r="BU343" s="74"/>
      <c r="BV343" s="74"/>
      <c r="BW343" s="74"/>
      <c r="BX343" s="74"/>
      <c r="BY343" s="74"/>
      <c r="BZ343" s="74"/>
      <c r="CA343" s="74"/>
      <c r="CB343" s="74"/>
      <c r="CC343" s="74"/>
      <c r="CD343" s="74"/>
      <c r="CE343" s="74"/>
      <c r="CF343" s="74"/>
      <c r="CG343" s="74"/>
      <c r="CH343" s="74"/>
      <c r="CI343" s="74"/>
      <c r="CJ343" s="74"/>
      <c r="CK343" s="74"/>
      <c r="CL343" s="74"/>
      <c r="CM343" s="74"/>
      <c r="CN343" s="74"/>
      <c r="CO343" s="74"/>
      <c r="CP343" s="74"/>
      <c r="CQ343" s="74"/>
      <c r="CR343" s="74"/>
      <c r="CS343" s="74"/>
      <c r="CT343" s="74"/>
      <c r="CU343" s="74"/>
      <c r="CV343" s="74"/>
      <c r="CW343" s="74"/>
      <c r="CX343" s="74"/>
      <c r="CY343" s="74"/>
      <c r="CZ343" s="74"/>
      <c r="DA343" s="74"/>
      <c r="DB343" s="74"/>
      <c r="DC343" s="74"/>
      <c r="DD343" s="74"/>
      <c r="DE343" s="74"/>
      <c r="DF343" s="74"/>
      <c r="DG343" s="74"/>
      <c r="DH343" s="74"/>
      <c r="DI343" s="74"/>
      <c r="DJ343" s="74"/>
      <c r="DK343" s="74"/>
      <c r="DL343" s="74"/>
      <c r="DM343" s="74"/>
      <c r="DN343" s="74"/>
      <c r="DO343" s="74"/>
      <c r="DP343" s="74"/>
      <c r="DQ343" s="74"/>
      <c r="DR343" s="74"/>
      <c r="DS343" s="74"/>
      <c r="DT343" s="74"/>
      <c r="DU343" s="74"/>
      <c r="DV343" s="74"/>
      <c r="DW343" s="74"/>
      <c r="DX343" s="74"/>
      <c r="DY343" s="74"/>
      <c r="DZ343" s="74"/>
      <c r="EA343" s="74"/>
      <c r="EB343" s="74"/>
      <c r="EC343" s="74"/>
      <c r="ED343" s="74"/>
      <c r="EE343" s="74"/>
      <c r="EF343" s="74"/>
      <c r="EG343" s="74"/>
      <c r="EH343" s="74"/>
      <c r="EI343" s="74"/>
      <c r="EJ343" s="74"/>
      <c r="EK343" s="74"/>
      <c r="EL343" s="74"/>
      <c r="EM343" s="74"/>
      <c r="EN343" s="74"/>
      <c r="EO343" s="74"/>
      <c r="EP343" s="74"/>
      <c r="EQ343" s="74"/>
      <c r="ER343" s="74"/>
      <c r="ES343" s="74"/>
      <c r="ET343" s="74"/>
      <c r="EU343" s="74"/>
      <c r="EV343" s="74"/>
      <c r="EW343" s="74"/>
      <c r="EX343" s="74"/>
      <c r="EY343" s="74"/>
      <c r="EZ343" s="74"/>
      <c r="FA343" s="74"/>
      <c r="FB343" s="74"/>
      <c r="FC343" s="74"/>
      <c r="FD343" s="74"/>
      <c r="FE343" s="74"/>
      <c r="FF343" s="74"/>
      <c r="FG343" s="74"/>
      <c r="FH343" s="74"/>
      <c r="FI343" s="74"/>
      <c r="FJ343" s="74"/>
      <c r="FK343" s="74"/>
      <c r="FL343" s="74"/>
      <c r="FM343" s="74"/>
      <c r="FN343" s="74"/>
      <c r="FO343" s="74"/>
      <c r="FP343" s="74"/>
      <c r="FQ343" s="74"/>
      <c r="FR343" s="74"/>
      <c r="FS343" s="74"/>
      <c r="FT343" s="74"/>
      <c r="FU343" s="74"/>
      <c r="FV343" s="74"/>
      <c r="FW343" s="74"/>
      <c r="FX343" s="74"/>
      <c r="FY343" s="74"/>
      <c r="FZ343" s="74"/>
      <c r="GA343" s="74"/>
      <c r="GB343" s="74"/>
      <c r="GC343" s="74"/>
      <c r="GD343" s="74"/>
      <c r="GE343" s="74"/>
      <c r="GF343" s="74"/>
      <c r="GG343" s="74"/>
      <c r="GH343" s="74"/>
      <c r="GI343" s="74"/>
      <c r="GJ343" s="74"/>
      <c r="GK343" s="74"/>
      <c r="GL343" s="74"/>
      <c r="GM343" s="74"/>
      <c r="GN343" s="74"/>
      <c r="GO343" s="74"/>
      <c r="GP343" s="74"/>
      <c r="GQ343" s="74"/>
      <c r="GR343" s="74"/>
      <c r="GS343" s="74"/>
      <c r="GT343" s="74"/>
      <c r="GU343" s="74"/>
      <c r="GV343" s="74"/>
      <c r="GW343" s="74"/>
      <c r="GX343" s="74"/>
      <c r="GY343" s="74"/>
      <c r="GZ343" s="74"/>
      <c r="HA343" s="74"/>
      <c r="HB343" s="74"/>
      <c r="HC343" s="74"/>
    </row>
    <row r="344" spans="1:211" s="239" customFormat="1" ht="19.95" customHeight="1" x14ac:dyDescent="0.3">
      <c r="A344" s="345"/>
      <c r="B344" s="686" t="s">
        <v>2001</v>
      </c>
      <c r="C344" s="687"/>
      <c r="D344" s="687"/>
      <c r="E344" s="687"/>
      <c r="F344" s="687"/>
      <c r="G344" s="687"/>
      <c r="H344" s="687"/>
      <c r="I344" s="687"/>
      <c r="J344" s="687"/>
      <c r="K344" s="687"/>
      <c r="L344" s="687"/>
      <c r="M344" s="687"/>
      <c r="N344" s="206"/>
      <c r="O344" s="206"/>
      <c r="P344" s="206"/>
      <c r="Q344" s="206"/>
      <c r="R344" s="238"/>
      <c r="S344" s="345"/>
      <c r="T344" s="237"/>
      <c r="U344" s="237"/>
      <c r="V344" s="237"/>
      <c r="W344" s="237"/>
      <c r="X344" s="237"/>
      <c r="Y344" s="237"/>
      <c r="Z344" s="237"/>
      <c r="AA344" s="237"/>
      <c r="AB344" s="237"/>
      <c r="AC344" s="237"/>
      <c r="AD344" s="237"/>
      <c r="AE344" s="237"/>
      <c r="AF344" s="237"/>
      <c r="AG344" s="237"/>
      <c r="AH344" s="237"/>
      <c r="AI344" s="237"/>
      <c r="AJ344" s="237"/>
      <c r="AK344" s="237"/>
      <c r="AL344" s="237"/>
      <c r="AM344" s="237"/>
      <c r="AN344" s="237"/>
      <c r="AO344" s="237"/>
      <c r="AP344" s="237"/>
      <c r="AQ344" s="237"/>
      <c r="AR344" s="237"/>
      <c r="AS344" s="237"/>
      <c r="AT344" s="237"/>
      <c r="AU344" s="237"/>
      <c r="AV344" s="237"/>
      <c r="AW344" s="237"/>
      <c r="AX344" s="237"/>
      <c r="AY344" s="237"/>
      <c r="AZ344" s="237"/>
      <c r="BA344" s="237"/>
      <c r="BB344" s="237"/>
      <c r="BC344" s="237"/>
      <c r="BD344" s="237"/>
      <c r="BE344" s="237"/>
      <c r="BF344" s="237"/>
      <c r="BG344" s="237"/>
      <c r="BH344" s="237"/>
      <c r="BI344" s="237"/>
      <c r="BJ344" s="237"/>
      <c r="BK344" s="237"/>
      <c r="BL344" s="237"/>
      <c r="BM344" s="237"/>
      <c r="BN344" s="237"/>
      <c r="BO344" s="237"/>
      <c r="BP344" s="237"/>
      <c r="BQ344" s="237"/>
      <c r="BR344" s="237"/>
      <c r="BS344" s="237"/>
      <c r="BT344" s="237"/>
      <c r="BU344" s="237"/>
      <c r="BV344" s="237"/>
      <c r="BW344" s="237"/>
      <c r="BX344" s="237"/>
      <c r="BY344" s="237"/>
      <c r="BZ344" s="237"/>
      <c r="CA344" s="237"/>
      <c r="CB344" s="237"/>
      <c r="CC344" s="237"/>
      <c r="CD344" s="237"/>
      <c r="CE344" s="237"/>
      <c r="CF344" s="237"/>
      <c r="CG344" s="237"/>
      <c r="CH344" s="237"/>
      <c r="CI344" s="237"/>
      <c r="CJ344" s="237"/>
      <c r="CK344" s="237"/>
      <c r="CL344" s="237"/>
      <c r="CM344" s="237"/>
      <c r="CN344" s="237"/>
      <c r="CO344" s="237"/>
      <c r="CP344" s="237"/>
      <c r="CQ344" s="237"/>
      <c r="CR344" s="237"/>
      <c r="CS344" s="237"/>
      <c r="CT344" s="237"/>
      <c r="CU344" s="237"/>
      <c r="CV344" s="237"/>
      <c r="CW344" s="237"/>
      <c r="CX344" s="237"/>
      <c r="CY344" s="237"/>
      <c r="CZ344" s="237"/>
      <c r="DA344" s="237"/>
      <c r="DB344" s="237"/>
      <c r="DC344" s="237"/>
      <c r="DD344" s="237"/>
      <c r="DE344" s="237"/>
      <c r="DF344" s="237"/>
      <c r="DG344" s="237"/>
      <c r="DH344" s="237"/>
      <c r="DI344" s="237"/>
      <c r="DJ344" s="237"/>
      <c r="DK344" s="237"/>
      <c r="DL344" s="237"/>
      <c r="DM344" s="237"/>
      <c r="DN344" s="237"/>
      <c r="DO344" s="237"/>
      <c r="DP344" s="237"/>
      <c r="DQ344" s="237"/>
      <c r="DR344" s="237"/>
      <c r="DS344" s="237"/>
      <c r="DT344" s="237"/>
      <c r="DU344" s="237"/>
      <c r="DV344" s="237"/>
      <c r="DW344" s="237"/>
      <c r="DX344" s="237"/>
      <c r="DY344" s="237"/>
      <c r="DZ344" s="237"/>
      <c r="EA344" s="237"/>
      <c r="EB344" s="237"/>
      <c r="EC344" s="237"/>
      <c r="ED344" s="237"/>
      <c r="EE344" s="237"/>
      <c r="EF344" s="237"/>
      <c r="EG344" s="237"/>
      <c r="EH344" s="237"/>
      <c r="EI344" s="237"/>
      <c r="EJ344" s="237"/>
      <c r="EK344" s="237"/>
      <c r="EL344" s="237"/>
      <c r="EM344" s="237"/>
      <c r="EN344" s="237"/>
      <c r="EO344" s="237"/>
      <c r="EP344" s="237"/>
      <c r="EQ344" s="237"/>
      <c r="ER344" s="237"/>
      <c r="ES344" s="237"/>
      <c r="ET344" s="237"/>
      <c r="EU344" s="237"/>
      <c r="EV344" s="237"/>
      <c r="EW344" s="237"/>
      <c r="EX344" s="237"/>
      <c r="EY344" s="237"/>
      <c r="EZ344" s="237"/>
      <c r="FA344" s="237"/>
      <c r="FB344" s="237"/>
      <c r="FC344" s="237"/>
      <c r="FD344" s="237"/>
      <c r="FE344" s="237"/>
      <c r="FF344" s="237"/>
      <c r="FG344" s="237"/>
      <c r="FH344" s="237"/>
      <c r="FI344" s="237"/>
      <c r="FJ344" s="237"/>
      <c r="FK344" s="237"/>
      <c r="FL344" s="237"/>
      <c r="FM344" s="237"/>
      <c r="FN344" s="237"/>
      <c r="FO344" s="237"/>
      <c r="FP344" s="237"/>
      <c r="FQ344" s="237"/>
      <c r="FR344" s="237"/>
      <c r="FS344" s="237"/>
      <c r="FT344" s="237"/>
      <c r="FU344" s="237"/>
      <c r="FV344" s="237"/>
      <c r="FW344" s="237"/>
      <c r="FX344" s="237"/>
      <c r="FY344" s="237"/>
      <c r="FZ344" s="237"/>
      <c r="GA344" s="237"/>
      <c r="GB344" s="237"/>
      <c r="GC344" s="237"/>
      <c r="GD344" s="237"/>
      <c r="GE344" s="237"/>
      <c r="GF344" s="237"/>
      <c r="GG344" s="237"/>
      <c r="GH344" s="237"/>
      <c r="GI344" s="237"/>
      <c r="GJ344" s="237"/>
      <c r="GK344" s="237"/>
      <c r="GL344" s="237"/>
      <c r="GM344" s="237"/>
      <c r="GN344" s="237"/>
      <c r="GO344" s="237"/>
      <c r="GP344" s="237"/>
      <c r="GQ344" s="237"/>
      <c r="GR344" s="237"/>
      <c r="GS344" s="237"/>
      <c r="GT344" s="237"/>
      <c r="GU344" s="237"/>
      <c r="GV344" s="237"/>
      <c r="GW344" s="237"/>
      <c r="GX344" s="237"/>
      <c r="GY344" s="237"/>
      <c r="GZ344" s="237"/>
      <c r="HA344" s="237"/>
      <c r="HB344" s="237"/>
      <c r="HC344" s="237"/>
    </row>
    <row r="345" spans="1:211" customFormat="1" ht="19.95" customHeight="1" x14ac:dyDescent="0.3">
      <c r="A345" s="229"/>
      <c r="B345" s="955" t="s">
        <v>2002</v>
      </c>
      <c r="C345" s="956"/>
      <c r="D345" s="956"/>
      <c r="E345" s="956"/>
      <c r="F345" s="956"/>
      <c r="G345" s="956"/>
      <c r="H345" s="956"/>
      <c r="I345" s="956"/>
      <c r="J345" s="956"/>
      <c r="K345" s="956"/>
      <c r="L345" s="232"/>
      <c r="M345" s="232"/>
      <c r="N345" s="232"/>
      <c r="O345" s="232"/>
      <c r="P345" s="232"/>
      <c r="Q345" s="232"/>
      <c r="R345" s="207"/>
      <c r="S345" s="229"/>
      <c r="T345" s="74"/>
      <c r="U345" s="74"/>
      <c r="V345" s="74"/>
      <c r="W345" s="74"/>
      <c r="X345" s="74"/>
      <c r="Y345" s="74"/>
      <c r="Z345" s="74"/>
      <c r="AA345" s="74"/>
      <c r="AB345" s="74"/>
      <c r="AC345" s="74"/>
      <c r="AD345" s="74"/>
      <c r="AE345" s="74"/>
      <c r="AF345" s="74"/>
      <c r="AG345" s="74"/>
      <c r="AH345" s="74"/>
      <c r="AI345" s="74"/>
      <c r="AJ345" s="74"/>
      <c r="AK345" s="74"/>
      <c r="AL345" s="74"/>
      <c r="AM345" s="74"/>
      <c r="AN345" s="74"/>
      <c r="AO345" s="74"/>
      <c r="AP345" s="74"/>
      <c r="AQ345" s="74"/>
      <c r="AR345" s="74"/>
      <c r="AS345" s="74"/>
      <c r="AT345" s="74"/>
      <c r="AU345" s="74"/>
      <c r="AV345" s="74"/>
      <c r="AW345" s="74"/>
      <c r="AX345" s="74"/>
      <c r="AY345" s="74"/>
      <c r="AZ345" s="74"/>
      <c r="BA345" s="74"/>
      <c r="BB345" s="74"/>
      <c r="BC345" s="74"/>
      <c r="BD345" s="74"/>
      <c r="BE345" s="74"/>
      <c r="BF345" s="74"/>
      <c r="BG345" s="74"/>
      <c r="BH345" s="74"/>
      <c r="BI345" s="74"/>
      <c r="BJ345" s="74"/>
      <c r="BK345" s="74"/>
      <c r="BL345" s="74"/>
      <c r="BM345" s="74"/>
      <c r="BN345" s="74"/>
      <c r="BO345" s="74"/>
      <c r="BP345" s="74"/>
      <c r="BQ345" s="74"/>
      <c r="BR345" s="74"/>
      <c r="BS345" s="74"/>
      <c r="BT345" s="74"/>
      <c r="BU345" s="74"/>
      <c r="BV345" s="74"/>
      <c r="BW345" s="74"/>
      <c r="BX345" s="74"/>
      <c r="BY345" s="74"/>
      <c r="BZ345" s="74"/>
      <c r="CA345" s="74"/>
      <c r="CB345" s="74"/>
      <c r="CC345" s="74"/>
      <c r="CD345" s="74"/>
      <c r="CE345" s="74"/>
      <c r="CF345" s="74"/>
      <c r="CG345" s="74"/>
      <c r="CH345" s="74"/>
      <c r="CI345" s="74"/>
      <c r="CJ345" s="74"/>
      <c r="CK345" s="74"/>
      <c r="CL345" s="74"/>
      <c r="CM345" s="74"/>
      <c r="CN345" s="74"/>
      <c r="CO345" s="74"/>
      <c r="CP345" s="74"/>
      <c r="CQ345" s="74"/>
      <c r="CR345" s="74"/>
      <c r="CS345" s="74"/>
      <c r="CT345" s="74"/>
      <c r="CU345" s="74"/>
      <c r="CV345" s="74"/>
      <c r="CW345" s="74"/>
      <c r="CX345" s="74"/>
      <c r="CY345" s="74"/>
      <c r="CZ345" s="74"/>
      <c r="DA345" s="74"/>
      <c r="DB345" s="74"/>
      <c r="DC345" s="74"/>
      <c r="DD345" s="74"/>
      <c r="DE345" s="74"/>
      <c r="DF345" s="74"/>
      <c r="DG345" s="74"/>
      <c r="DH345" s="74"/>
      <c r="DI345" s="74"/>
      <c r="DJ345" s="74"/>
      <c r="DK345" s="74"/>
      <c r="DL345" s="74"/>
      <c r="DM345" s="74"/>
      <c r="DN345" s="74"/>
      <c r="DO345" s="74"/>
      <c r="DP345" s="74"/>
      <c r="DQ345" s="74"/>
      <c r="DR345" s="74"/>
      <c r="DS345" s="74"/>
      <c r="DT345" s="74"/>
      <c r="DU345" s="74"/>
      <c r="DV345" s="74"/>
      <c r="DW345" s="74"/>
      <c r="DX345" s="74"/>
      <c r="DY345" s="74"/>
      <c r="DZ345" s="74"/>
      <c r="EA345" s="74"/>
      <c r="EB345" s="74"/>
      <c r="EC345" s="74"/>
      <c r="ED345" s="74"/>
      <c r="EE345" s="74"/>
      <c r="EF345" s="74"/>
      <c r="EG345" s="74"/>
      <c r="EH345" s="74"/>
      <c r="EI345" s="74"/>
      <c r="EJ345" s="74"/>
      <c r="EK345" s="74"/>
      <c r="EL345" s="74"/>
      <c r="EM345" s="74"/>
      <c r="EN345" s="74"/>
      <c r="EO345" s="74"/>
      <c r="EP345" s="74"/>
      <c r="EQ345" s="74"/>
      <c r="ER345" s="74"/>
      <c r="ES345" s="74"/>
      <c r="ET345" s="74"/>
      <c r="EU345" s="74"/>
      <c r="EV345" s="74"/>
      <c r="EW345" s="74"/>
      <c r="EX345" s="74"/>
      <c r="EY345" s="74"/>
      <c r="EZ345" s="74"/>
      <c r="FA345" s="74"/>
      <c r="FB345" s="74"/>
      <c r="FC345" s="74"/>
      <c r="FD345" s="74"/>
      <c r="FE345" s="74"/>
      <c r="FF345" s="74"/>
      <c r="FG345" s="74"/>
      <c r="FH345" s="74"/>
      <c r="FI345" s="74"/>
      <c r="FJ345" s="74"/>
      <c r="FK345" s="74"/>
      <c r="FL345" s="74"/>
      <c r="FM345" s="74"/>
      <c r="FN345" s="74"/>
      <c r="FO345" s="74"/>
      <c r="FP345" s="74"/>
      <c r="FQ345" s="74"/>
      <c r="FR345" s="74"/>
      <c r="FS345" s="74"/>
      <c r="FT345" s="74"/>
      <c r="FU345" s="74"/>
      <c r="FV345" s="74"/>
      <c r="FW345" s="74"/>
      <c r="FX345" s="74"/>
      <c r="FY345" s="74"/>
      <c r="FZ345" s="74"/>
      <c r="GA345" s="74"/>
      <c r="GB345" s="74"/>
      <c r="GC345" s="74"/>
      <c r="GD345" s="74"/>
      <c r="GE345" s="74"/>
      <c r="GF345" s="74"/>
      <c r="GG345" s="74"/>
      <c r="GH345" s="74"/>
      <c r="GI345" s="74"/>
      <c r="GJ345" s="74"/>
      <c r="GK345" s="74"/>
      <c r="GL345" s="74"/>
      <c r="GM345" s="74"/>
      <c r="GN345" s="74"/>
      <c r="GO345" s="74"/>
      <c r="GP345" s="74"/>
      <c r="GQ345" s="74"/>
      <c r="GR345" s="74"/>
      <c r="GS345" s="74"/>
      <c r="GT345" s="74"/>
      <c r="GU345" s="74"/>
      <c r="GV345" s="74"/>
      <c r="GW345" s="74"/>
      <c r="GX345" s="74"/>
      <c r="GY345" s="74"/>
      <c r="GZ345" s="74"/>
      <c r="HA345" s="74"/>
      <c r="HB345" s="74"/>
      <c r="HC345" s="74"/>
    </row>
    <row r="346" spans="1:211" s="239" customFormat="1" ht="19.95" customHeight="1" x14ac:dyDescent="0.3">
      <c r="A346" s="345"/>
      <c r="B346" s="686" t="s">
        <v>2003</v>
      </c>
      <c r="C346" s="687"/>
      <c r="D346" s="687"/>
      <c r="E346" s="687"/>
      <c r="F346" s="687"/>
      <c r="G346" s="687"/>
      <c r="H346" s="687"/>
      <c r="I346" s="687"/>
      <c r="J346" s="687"/>
      <c r="K346" s="687"/>
      <c r="L346" s="687"/>
      <c r="M346" s="222"/>
      <c r="N346" s="74"/>
      <c r="O346" s="74"/>
      <c r="P346" s="74"/>
      <c r="Q346" s="74"/>
      <c r="R346" s="238"/>
      <c r="S346" s="345"/>
      <c r="T346" s="237"/>
      <c r="U346" s="237"/>
      <c r="V346" s="237"/>
      <c r="W346" s="237"/>
      <c r="X346" s="237"/>
      <c r="Y346" s="237"/>
      <c r="Z346" s="237"/>
      <c r="AA346" s="237"/>
      <c r="AB346" s="237"/>
      <c r="AC346" s="237"/>
      <c r="AD346" s="237"/>
      <c r="AE346" s="237"/>
      <c r="AF346" s="237"/>
      <c r="AG346" s="237"/>
      <c r="AH346" s="237"/>
      <c r="AI346" s="237"/>
      <c r="AJ346" s="237"/>
      <c r="AK346" s="237"/>
      <c r="AL346" s="237"/>
      <c r="AM346" s="237"/>
      <c r="AN346" s="237"/>
      <c r="AO346" s="237"/>
      <c r="AP346" s="237"/>
      <c r="AQ346" s="237"/>
      <c r="AR346" s="237"/>
      <c r="AS346" s="237"/>
      <c r="AT346" s="237"/>
      <c r="AU346" s="237"/>
      <c r="AV346" s="237"/>
      <c r="AW346" s="237"/>
      <c r="AX346" s="237"/>
      <c r="AY346" s="237"/>
      <c r="AZ346" s="237"/>
      <c r="BA346" s="237"/>
      <c r="BB346" s="237"/>
      <c r="BC346" s="237"/>
      <c r="BD346" s="237"/>
      <c r="BE346" s="237"/>
      <c r="BF346" s="237"/>
      <c r="BG346" s="237"/>
      <c r="BH346" s="237"/>
      <c r="BI346" s="237"/>
      <c r="BJ346" s="237"/>
      <c r="BK346" s="237"/>
      <c r="BL346" s="237"/>
      <c r="BM346" s="237"/>
      <c r="BN346" s="237"/>
      <c r="BO346" s="237"/>
      <c r="BP346" s="237"/>
      <c r="BQ346" s="237"/>
      <c r="BR346" s="237"/>
      <c r="BS346" s="237"/>
      <c r="BT346" s="237"/>
      <c r="BU346" s="237"/>
      <c r="BV346" s="237"/>
      <c r="BW346" s="237"/>
      <c r="BX346" s="237"/>
      <c r="BY346" s="237"/>
      <c r="BZ346" s="237"/>
      <c r="CA346" s="237"/>
      <c r="CB346" s="237"/>
      <c r="CC346" s="237"/>
      <c r="CD346" s="237"/>
      <c r="CE346" s="237"/>
      <c r="CF346" s="237"/>
      <c r="CG346" s="237"/>
      <c r="CH346" s="237"/>
      <c r="CI346" s="237"/>
      <c r="CJ346" s="237"/>
      <c r="CK346" s="237"/>
      <c r="CL346" s="237"/>
      <c r="CM346" s="237"/>
      <c r="CN346" s="237"/>
      <c r="CO346" s="237"/>
      <c r="CP346" s="237"/>
      <c r="CQ346" s="237"/>
      <c r="CR346" s="237"/>
      <c r="CS346" s="237"/>
      <c r="CT346" s="237"/>
      <c r="CU346" s="237"/>
      <c r="CV346" s="237"/>
      <c r="CW346" s="237"/>
      <c r="CX346" s="237"/>
      <c r="CY346" s="237"/>
      <c r="CZ346" s="237"/>
      <c r="DA346" s="237"/>
      <c r="DB346" s="237"/>
      <c r="DC346" s="237"/>
      <c r="DD346" s="237"/>
      <c r="DE346" s="237"/>
      <c r="DF346" s="237"/>
      <c r="DG346" s="237"/>
      <c r="DH346" s="237"/>
      <c r="DI346" s="237"/>
      <c r="DJ346" s="237"/>
      <c r="DK346" s="237"/>
      <c r="DL346" s="237"/>
      <c r="DM346" s="237"/>
      <c r="DN346" s="237"/>
      <c r="DO346" s="237"/>
      <c r="DP346" s="237"/>
      <c r="DQ346" s="237"/>
      <c r="DR346" s="237"/>
      <c r="DS346" s="237"/>
      <c r="DT346" s="237"/>
      <c r="DU346" s="237"/>
      <c r="DV346" s="237"/>
      <c r="DW346" s="237"/>
      <c r="DX346" s="237"/>
      <c r="DY346" s="237"/>
      <c r="DZ346" s="237"/>
      <c r="EA346" s="237"/>
      <c r="EB346" s="237"/>
      <c r="EC346" s="237"/>
      <c r="ED346" s="237"/>
      <c r="EE346" s="237"/>
      <c r="EF346" s="237"/>
      <c r="EG346" s="237"/>
      <c r="EH346" s="237"/>
      <c r="EI346" s="237"/>
      <c r="EJ346" s="237"/>
      <c r="EK346" s="237"/>
      <c r="EL346" s="237"/>
      <c r="EM346" s="237"/>
      <c r="EN346" s="237"/>
      <c r="EO346" s="237"/>
      <c r="EP346" s="237"/>
      <c r="EQ346" s="237"/>
      <c r="ER346" s="237"/>
      <c r="ES346" s="237"/>
      <c r="ET346" s="237"/>
      <c r="EU346" s="237"/>
      <c r="EV346" s="237"/>
      <c r="EW346" s="237"/>
      <c r="EX346" s="237"/>
      <c r="EY346" s="237"/>
      <c r="EZ346" s="237"/>
      <c r="FA346" s="237"/>
      <c r="FB346" s="237"/>
      <c r="FC346" s="237"/>
      <c r="FD346" s="237"/>
      <c r="FE346" s="237"/>
      <c r="FF346" s="237"/>
      <c r="FG346" s="237"/>
      <c r="FH346" s="237"/>
      <c r="FI346" s="237"/>
      <c r="FJ346" s="237"/>
      <c r="FK346" s="237"/>
      <c r="FL346" s="237"/>
      <c r="FM346" s="237"/>
      <c r="FN346" s="237"/>
      <c r="FO346" s="237"/>
      <c r="FP346" s="237"/>
      <c r="FQ346" s="237"/>
      <c r="FR346" s="237"/>
      <c r="FS346" s="237"/>
      <c r="FT346" s="237"/>
      <c r="FU346" s="237"/>
      <c r="FV346" s="237"/>
      <c r="FW346" s="237"/>
      <c r="FX346" s="237"/>
      <c r="FY346" s="237"/>
      <c r="FZ346" s="237"/>
      <c r="GA346" s="237"/>
      <c r="GB346" s="237"/>
      <c r="GC346" s="237"/>
      <c r="GD346" s="237"/>
      <c r="GE346" s="237"/>
      <c r="GF346" s="237"/>
      <c r="GG346" s="237"/>
      <c r="GH346" s="237"/>
      <c r="GI346" s="237"/>
      <c r="GJ346" s="237"/>
      <c r="GK346" s="237"/>
      <c r="GL346" s="237"/>
      <c r="GM346" s="237"/>
      <c r="GN346" s="237"/>
      <c r="GO346" s="237"/>
      <c r="GP346" s="237"/>
      <c r="GQ346" s="237"/>
      <c r="GR346" s="237"/>
      <c r="GS346" s="237"/>
      <c r="GT346" s="237"/>
      <c r="GU346" s="237"/>
      <c r="GV346" s="237"/>
      <c r="GW346" s="237"/>
      <c r="GX346" s="237"/>
      <c r="GY346" s="237"/>
      <c r="GZ346" s="237"/>
      <c r="HA346" s="237"/>
      <c r="HB346" s="237"/>
      <c r="HC346" s="237"/>
    </row>
    <row r="347" spans="1:211" customFormat="1" ht="19.95" customHeight="1" x14ac:dyDescent="0.3">
      <c r="A347" s="36"/>
      <c r="B347" s="955" t="s">
        <v>2004</v>
      </c>
      <c r="C347" s="956"/>
      <c r="D347" s="956"/>
      <c r="E347" s="956"/>
      <c r="F347" s="956"/>
      <c r="G347" s="956"/>
      <c r="H347" s="956"/>
      <c r="I347" s="956"/>
      <c r="J347" s="956"/>
      <c r="K347" s="74"/>
      <c r="L347" s="74"/>
      <c r="M347" s="222"/>
      <c r="N347" s="74"/>
      <c r="O347" s="74"/>
      <c r="P347" s="74"/>
      <c r="Q347" s="74"/>
      <c r="R347" s="75"/>
      <c r="S347" s="36"/>
      <c r="T347" s="74"/>
      <c r="U347" s="74"/>
      <c r="V347" s="74"/>
      <c r="W347" s="74"/>
      <c r="X347" s="74"/>
      <c r="Y347" s="74"/>
      <c r="Z347" s="74"/>
      <c r="AA347" s="74"/>
      <c r="AB347" s="74"/>
      <c r="AC347" s="74"/>
      <c r="AD347" s="74"/>
      <c r="AE347" s="74"/>
      <c r="AF347" s="74"/>
      <c r="AG347" s="74"/>
      <c r="AH347" s="74"/>
      <c r="AI347" s="74"/>
      <c r="AJ347" s="74"/>
      <c r="AK347" s="74"/>
      <c r="AL347" s="74"/>
      <c r="AM347" s="74"/>
      <c r="AN347" s="74"/>
      <c r="AO347" s="74"/>
      <c r="AP347" s="74"/>
      <c r="AQ347" s="74"/>
      <c r="AR347" s="74"/>
      <c r="AS347" s="74"/>
      <c r="AT347" s="74"/>
      <c r="AU347" s="74"/>
      <c r="AV347" s="74"/>
      <c r="AW347" s="74"/>
      <c r="AX347" s="74"/>
      <c r="AY347" s="74"/>
      <c r="AZ347" s="74"/>
      <c r="BA347" s="74"/>
      <c r="BB347" s="74"/>
      <c r="BC347" s="74"/>
      <c r="BD347" s="74"/>
      <c r="BE347" s="74"/>
      <c r="BF347" s="74"/>
      <c r="BG347" s="74"/>
      <c r="BH347" s="74"/>
      <c r="BI347" s="74"/>
      <c r="BJ347" s="74"/>
      <c r="BK347" s="74"/>
      <c r="BL347" s="74"/>
      <c r="BM347" s="74"/>
      <c r="BN347" s="74"/>
      <c r="BO347" s="74"/>
      <c r="BP347" s="74"/>
      <c r="BQ347" s="74"/>
      <c r="BR347" s="74"/>
      <c r="BS347" s="74"/>
      <c r="BT347" s="74"/>
      <c r="BU347" s="74"/>
      <c r="BV347" s="74"/>
      <c r="BW347" s="74"/>
      <c r="BX347" s="74"/>
      <c r="BY347" s="74"/>
      <c r="BZ347" s="74"/>
      <c r="CA347" s="74"/>
      <c r="CB347" s="74"/>
      <c r="CC347" s="74"/>
      <c r="CD347" s="74"/>
      <c r="CE347" s="74"/>
      <c r="CF347" s="74"/>
      <c r="CG347" s="74"/>
      <c r="CH347" s="74"/>
      <c r="CI347" s="74"/>
      <c r="CJ347" s="74"/>
      <c r="CK347" s="74"/>
      <c r="CL347" s="74"/>
      <c r="CM347" s="74"/>
      <c r="CN347" s="74"/>
      <c r="CO347" s="74"/>
      <c r="CP347" s="74"/>
      <c r="CQ347" s="74"/>
      <c r="CR347" s="74"/>
      <c r="CS347" s="74"/>
      <c r="CT347" s="74"/>
      <c r="CU347" s="74"/>
      <c r="CV347" s="74"/>
      <c r="CW347" s="74"/>
      <c r="CX347" s="74"/>
      <c r="CY347" s="74"/>
      <c r="CZ347" s="74"/>
      <c r="DA347" s="74"/>
      <c r="DB347" s="74"/>
      <c r="DC347" s="74"/>
      <c r="DD347" s="74"/>
      <c r="DE347" s="74"/>
      <c r="DF347" s="74"/>
      <c r="DG347" s="74"/>
      <c r="DH347" s="74"/>
      <c r="DI347" s="74"/>
      <c r="DJ347" s="74"/>
      <c r="DK347" s="74"/>
      <c r="DL347" s="74"/>
      <c r="DM347" s="74"/>
      <c r="DN347" s="74"/>
      <c r="DO347" s="74"/>
      <c r="DP347" s="74"/>
      <c r="DQ347" s="74"/>
      <c r="DR347" s="74"/>
      <c r="DS347" s="74"/>
      <c r="DT347" s="74"/>
      <c r="DU347" s="74"/>
      <c r="DV347" s="74"/>
      <c r="DW347" s="74"/>
      <c r="DX347" s="74"/>
      <c r="DY347" s="74"/>
      <c r="DZ347" s="74"/>
      <c r="EA347" s="74"/>
      <c r="EB347" s="74"/>
      <c r="EC347" s="74"/>
      <c r="ED347" s="74"/>
      <c r="EE347" s="74"/>
      <c r="EF347" s="74"/>
      <c r="EG347" s="74"/>
      <c r="EH347" s="74"/>
      <c r="EI347" s="74"/>
      <c r="EJ347" s="74"/>
      <c r="EK347" s="74"/>
      <c r="EL347" s="74"/>
      <c r="EM347" s="74"/>
      <c r="EN347" s="74"/>
      <c r="EO347" s="74"/>
      <c r="EP347" s="74"/>
      <c r="EQ347" s="74"/>
      <c r="ER347" s="74"/>
      <c r="ES347" s="74"/>
      <c r="ET347" s="74"/>
      <c r="EU347" s="74"/>
      <c r="EV347" s="74"/>
      <c r="EW347" s="74"/>
      <c r="EX347" s="74"/>
      <c r="EY347" s="74"/>
      <c r="EZ347" s="74"/>
      <c r="FA347" s="74"/>
      <c r="FB347" s="74"/>
      <c r="FC347" s="74"/>
      <c r="FD347" s="74"/>
      <c r="FE347" s="74"/>
      <c r="FF347" s="74"/>
      <c r="FG347" s="74"/>
      <c r="FH347" s="74"/>
      <c r="FI347" s="74"/>
      <c r="FJ347" s="74"/>
      <c r="FK347" s="74"/>
      <c r="FL347" s="74"/>
      <c r="FM347" s="74"/>
      <c r="FN347" s="74"/>
      <c r="FO347" s="74"/>
      <c r="FP347" s="74"/>
      <c r="FQ347" s="74"/>
      <c r="FR347" s="74"/>
      <c r="FS347" s="74"/>
      <c r="FT347" s="74"/>
      <c r="FU347" s="74"/>
      <c r="FV347" s="74"/>
      <c r="FW347" s="74"/>
      <c r="FX347" s="74"/>
      <c r="FY347" s="74"/>
      <c r="FZ347" s="74"/>
      <c r="GA347" s="74"/>
      <c r="GB347" s="74"/>
      <c r="GC347" s="74"/>
      <c r="GD347" s="74"/>
      <c r="GE347" s="74"/>
      <c r="GF347" s="74"/>
      <c r="GG347" s="74"/>
      <c r="GH347" s="74"/>
      <c r="GI347" s="74"/>
      <c r="GJ347" s="74"/>
      <c r="GK347" s="74"/>
      <c r="GL347" s="74"/>
      <c r="GM347" s="74"/>
      <c r="GN347" s="74"/>
      <c r="GO347" s="74"/>
      <c r="GP347" s="74"/>
      <c r="GQ347" s="74"/>
      <c r="GR347" s="74"/>
      <c r="GS347" s="74"/>
      <c r="GT347" s="74"/>
      <c r="GU347" s="74"/>
      <c r="GV347" s="74"/>
      <c r="GW347" s="74"/>
      <c r="GX347" s="74"/>
      <c r="GY347" s="74"/>
      <c r="GZ347" s="74"/>
      <c r="HA347" s="74"/>
      <c r="HB347" s="74"/>
      <c r="HC347" s="74"/>
    </row>
    <row r="348" spans="1:211" customFormat="1" ht="19.95" customHeight="1" x14ac:dyDescent="0.3">
      <c r="A348" s="36"/>
      <c r="B348" s="673" t="s">
        <v>2005</v>
      </c>
      <c r="C348" s="674"/>
      <c r="D348" s="674"/>
      <c r="E348" s="674"/>
      <c r="F348" s="674"/>
      <c r="G348" s="674"/>
      <c r="H348" s="674"/>
      <c r="I348" s="674"/>
      <c r="J348" s="674"/>
      <c r="K348" s="674"/>
      <c r="L348" s="674"/>
      <c r="M348" s="674"/>
      <c r="N348" s="674"/>
      <c r="O348" s="674"/>
      <c r="P348" s="674"/>
      <c r="Q348" s="674"/>
      <c r="R348" s="675"/>
      <c r="S348" s="36"/>
      <c r="T348" s="74"/>
      <c r="U348" s="74"/>
      <c r="V348" s="74"/>
      <c r="W348" s="74"/>
      <c r="X348" s="74"/>
      <c r="Y348" s="74"/>
      <c r="Z348" s="74"/>
      <c r="AA348" s="74"/>
      <c r="AB348" s="74"/>
      <c r="AC348" s="74"/>
      <c r="AD348" s="74"/>
      <c r="AE348" s="74"/>
      <c r="AF348" s="74"/>
      <c r="AG348" s="74"/>
      <c r="AH348" s="74"/>
      <c r="AI348" s="74"/>
      <c r="AJ348" s="74"/>
      <c r="AK348" s="74"/>
      <c r="AL348" s="74"/>
      <c r="AM348" s="74"/>
      <c r="AN348" s="74"/>
      <c r="AO348" s="74"/>
      <c r="AP348" s="74"/>
      <c r="AQ348" s="74"/>
      <c r="AR348" s="74"/>
      <c r="AS348" s="74"/>
      <c r="AT348" s="74"/>
      <c r="AU348" s="74"/>
      <c r="AV348" s="74"/>
      <c r="AW348" s="74"/>
      <c r="AX348" s="74"/>
      <c r="AY348" s="74"/>
      <c r="AZ348" s="74"/>
      <c r="BA348" s="74"/>
      <c r="BB348" s="74"/>
      <c r="BC348" s="74"/>
      <c r="BD348" s="74"/>
      <c r="BE348" s="74"/>
      <c r="BF348" s="74"/>
      <c r="BG348" s="74"/>
      <c r="BH348" s="74"/>
      <c r="BI348" s="74"/>
      <c r="BJ348" s="74"/>
      <c r="BK348" s="74"/>
      <c r="BL348" s="74"/>
      <c r="BM348" s="74"/>
      <c r="BN348" s="74"/>
      <c r="BO348" s="74"/>
      <c r="BP348" s="74"/>
      <c r="BQ348" s="74"/>
      <c r="BR348" s="74"/>
      <c r="BS348" s="74"/>
      <c r="BT348" s="74"/>
      <c r="BU348" s="74"/>
      <c r="BV348" s="74"/>
      <c r="BW348" s="74"/>
      <c r="BX348" s="74"/>
      <c r="BY348" s="74"/>
      <c r="BZ348" s="74"/>
      <c r="CA348" s="74"/>
      <c r="CB348" s="74"/>
      <c r="CC348" s="74"/>
      <c r="CD348" s="74"/>
      <c r="CE348" s="74"/>
      <c r="CF348" s="74"/>
      <c r="CG348" s="74"/>
      <c r="CH348" s="74"/>
      <c r="CI348" s="74"/>
      <c r="CJ348" s="74"/>
      <c r="CK348" s="74"/>
      <c r="CL348" s="74"/>
      <c r="CM348" s="74"/>
      <c r="CN348" s="74"/>
      <c r="CO348" s="74"/>
      <c r="CP348" s="74"/>
      <c r="CQ348" s="74"/>
      <c r="CR348" s="74"/>
      <c r="CS348" s="74"/>
      <c r="CT348" s="74"/>
      <c r="CU348" s="74"/>
      <c r="CV348" s="74"/>
      <c r="CW348" s="74"/>
      <c r="CX348" s="74"/>
      <c r="CY348" s="74"/>
      <c r="CZ348" s="74"/>
      <c r="DA348" s="74"/>
      <c r="DB348" s="74"/>
      <c r="DC348" s="74"/>
      <c r="DD348" s="74"/>
      <c r="DE348" s="74"/>
      <c r="DF348" s="74"/>
      <c r="DG348" s="74"/>
      <c r="DH348" s="74"/>
      <c r="DI348" s="74"/>
      <c r="DJ348" s="74"/>
      <c r="DK348" s="74"/>
      <c r="DL348" s="74"/>
      <c r="DM348" s="74"/>
      <c r="DN348" s="74"/>
      <c r="DO348" s="74"/>
      <c r="DP348" s="74"/>
      <c r="DQ348" s="74"/>
      <c r="DR348" s="74"/>
      <c r="DS348" s="74"/>
      <c r="DT348" s="74"/>
      <c r="DU348" s="74"/>
      <c r="DV348" s="74"/>
      <c r="DW348" s="74"/>
      <c r="DX348" s="74"/>
      <c r="DY348" s="74"/>
      <c r="DZ348" s="74"/>
      <c r="EA348" s="74"/>
      <c r="EB348" s="74"/>
      <c r="EC348" s="74"/>
      <c r="ED348" s="74"/>
      <c r="EE348" s="74"/>
      <c r="EF348" s="74"/>
      <c r="EG348" s="74"/>
      <c r="EH348" s="74"/>
      <c r="EI348" s="74"/>
      <c r="EJ348" s="74"/>
      <c r="EK348" s="74"/>
      <c r="EL348" s="74"/>
      <c r="EM348" s="74"/>
      <c r="EN348" s="74"/>
      <c r="EO348" s="74"/>
      <c r="EP348" s="74"/>
      <c r="EQ348" s="74"/>
      <c r="ER348" s="74"/>
      <c r="ES348" s="74"/>
      <c r="ET348" s="74"/>
      <c r="EU348" s="74"/>
      <c r="EV348" s="74"/>
      <c r="EW348" s="74"/>
      <c r="EX348" s="74"/>
      <c r="EY348" s="74"/>
      <c r="EZ348" s="74"/>
      <c r="FA348" s="74"/>
      <c r="FB348" s="74"/>
      <c r="FC348" s="74"/>
      <c r="FD348" s="74"/>
      <c r="FE348" s="74"/>
      <c r="FF348" s="74"/>
      <c r="FG348" s="74"/>
      <c r="FH348" s="74"/>
      <c r="FI348" s="74"/>
      <c r="FJ348" s="74"/>
      <c r="FK348" s="74"/>
      <c r="FL348" s="74"/>
      <c r="FM348" s="74"/>
      <c r="FN348" s="74"/>
      <c r="FO348" s="74"/>
      <c r="FP348" s="74"/>
      <c r="FQ348" s="74"/>
      <c r="FR348" s="74"/>
      <c r="FS348" s="74"/>
      <c r="FT348" s="74"/>
      <c r="FU348" s="74"/>
      <c r="FV348" s="74"/>
      <c r="FW348" s="74"/>
      <c r="FX348" s="74"/>
      <c r="FY348" s="74"/>
      <c r="FZ348" s="74"/>
      <c r="GA348" s="74"/>
      <c r="GB348" s="74"/>
      <c r="GC348" s="74"/>
      <c r="GD348" s="74"/>
      <c r="GE348" s="74"/>
      <c r="GF348" s="74"/>
      <c r="GG348" s="74"/>
      <c r="GH348" s="74"/>
      <c r="GI348" s="74"/>
      <c r="GJ348" s="74"/>
      <c r="GK348" s="74"/>
      <c r="GL348" s="74"/>
      <c r="GM348" s="74"/>
      <c r="GN348" s="74"/>
      <c r="GO348" s="74"/>
      <c r="GP348" s="74"/>
      <c r="GQ348" s="74"/>
      <c r="GR348" s="74"/>
      <c r="GS348" s="74"/>
      <c r="GT348" s="74"/>
      <c r="GU348" s="74"/>
      <c r="GV348" s="74"/>
      <c r="GW348" s="74"/>
      <c r="GX348" s="74"/>
      <c r="GY348" s="74"/>
      <c r="GZ348" s="74"/>
      <c r="HA348" s="74"/>
      <c r="HB348" s="74"/>
      <c r="HC348" s="74"/>
    </row>
    <row r="349" spans="1:211" customFormat="1" ht="19.95" customHeight="1" x14ac:dyDescent="0.3">
      <c r="A349" s="36"/>
      <c r="B349" s="673"/>
      <c r="C349" s="674"/>
      <c r="D349" s="674"/>
      <c r="E349" s="674"/>
      <c r="F349" s="674"/>
      <c r="G349" s="674"/>
      <c r="H349" s="674"/>
      <c r="I349" s="674"/>
      <c r="J349" s="674"/>
      <c r="K349" s="674"/>
      <c r="L349" s="674"/>
      <c r="M349" s="674"/>
      <c r="N349" s="674"/>
      <c r="O349" s="674"/>
      <c r="P349" s="674"/>
      <c r="Q349" s="674"/>
      <c r="R349" s="675"/>
      <c r="S349" s="36"/>
      <c r="T349" s="74"/>
      <c r="U349" s="74"/>
      <c r="V349" s="74"/>
      <c r="W349" s="74"/>
      <c r="X349" s="74"/>
      <c r="Y349" s="74"/>
      <c r="Z349" s="74"/>
      <c r="AA349" s="74"/>
      <c r="AB349" s="74"/>
      <c r="AC349" s="74"/>
      <c r="AD349" s="74"/>
      <c r="AE349" s="74"/>
      <c r="AF349" s="74"/>
      <c r="AG349" s="74"/>
      <c r="AH349" s="74"/>
      <c r="AI349" s="74"/>
      <c r="AJ349" s="74"/>
      <c r="AK349" s="74"/>
      <c r="AL349" s="74"/>
      <c r="AM349" s="74"/>
      <c r="AN349" s="74"/>
      <c r="AO349" s="74"/>
      <c r="AP349" s="74"/>
      <c r="AQ349" s="74"/>
      <c r="AR349" s="74"/>
      <c r="AS349" s="74"/>
      <c r="AT349" s="74"/>
      <c r="AU349" s="74"/>
      <c r="AV349" s="74"/>
      <c r="AW349" s="74"/>
      <c r="AX349" s="74"/>
      <c r="AY349" s="74"/>
      <c r="AZ349" s="74"/>
      <c r="BA349" s="74"/>
      <c r="BB349" s="74"/>
      <c r="BC349" s="74"/>
      <c r="BD349" s="74"/>
      <c r="BE349" s="74"/>
      <c r="BF349" s="74"/>
      <c r="BG349" s="74"/>
      <c r="BH349" s="74"/>
      <c r="BI349" s="74"/>
      <c r="BJ349" s="74"/>
      <c r="BK349" s="74"/>
      <c r="BL349" s="74"/>
      <c r="BM349" s="74"/>
      <c r="BN349" s="74"/>
      <c r="BO349" s="74"/>
      <c r="BP349" s="74"/>
      <c r="BQ349" s="74"/>
      <c r="BR349" s="74"/>
      <c r="BS349" s="74"/>
      <c r="BT349" s="74"/>
      <c r="BU349" s="74"/>
      <c r="BV349" s="74"/>
      <c r="BW349" s="74"/>
      <c r="BX349" s="74"/>
      <c r="BY349" s="74"/>
      <c r="BZ349" s="74"/>
      <c r="CA349" s="74"/>
      <c r="CB349" s="74"/>
      <c r="CC349" s="74"/>
      <c r="CD349" s="74"/>
      <c r="CE349" s="74"/>
      <c r="CF349" s="74"/>
      <c r="CG349" s="74"/>
      <c r="CH349" s="74"/>
      <c r="CI349" s="74"/>
      <c r="CJ349" s="74"/>
      <c r="CK349" s="74"/>
      <c r="CL349" s="74"/>
      <c r="CM349" s="74"/>
      <c r="CN349" s="74"/>
      <c r="CO349" s="74"/>
      <c r="CP349" s="74"/>
      <c r="CQ349" s="74"/>
      <c r="CR349" s="74"/>
      <c r="CS349" s="74"/>
      <c r="CT349" s="74"/>
      <c r="CU349" s="74"/>
      <c r="CV349" s="74"/>
      <c r="CW349" s="74"/>
      <c r="CX349" s="74"/>
      <c r="CY349" s="74"/>
      <c r="CZ349" s="74"/>
      <c r="DA349" s="74"/>
      <c r="DB349" s="74"/>
      <c r="DC349" s="74"/>
      <c r="DD349" s="74"/>
      <c r="DE349" s="74"/>
      <c r="DF349" s="74"/>
      <c r="DG349" s="74"/>
      <c r="DH349" s="74"/>
      <c r="DI349" s="74"/>
      <c r="DJ349" s="74"/>
      <c r="DK349" s="74"/>
      <c r="DL349" s="74"/>
      <c r="DM349" s="74"/>
      <c r="DN349" s="74"/>
      <c r="DO349" s="74"/>
      <c r="DP349" s="74"/>
      <c r="DQ349" s="74"/>
      <c r="DR349" s="74"/>
      <c r="DS349" s="74"/>
      <c r="DT349" s="74"/>
      <c r="DU349" s="74"/>
      <c r="DV349" s="74"/>
      <c r="DW349" s="74"/>
      <c r="DX349" s="74"/>
      <c r="DY349" s="74"/>
      <c r="DZ349" s="74"/>
      <c r="EA349" s="74"/>
      <c r="EB349" s="74"/>
      <c r="EC349" s="74"/>
      <c r="ED349" s="74"/>
      <c r="EE349" s="74"/>
      <c r="EF349" s="74"/>
      <c r="EG349" s="74"/>
      <c r="EH349" s="74"/>
      <c r="EI349" s="74"/>
      <c r="EJ349" s="74"/>
      <c r="EK349" s="74"/>
      <c r="EL349" s="74"/>
      <c r="EM349" s="74"/>
      <c r="EN349" s="74"/>
      <c r="EO349" s="74"/>
      <c r="EP349" s="74"/>
      <c r="EQ349" s="74"/>
      <c r="ER349" s="74"/>
      <c r="ES349" s="74"/>
      <c r="ET349" s="74"/>
      <c r="EU349" s="74"/>
      <c r="EV349" s="74"/>
      <c r="EW349" s="74"/>
      <c r="EX349" s="74"/>
      <c r="EY349" s="74"/>
      <c r="EZ349" s="74"/>
      <c r="FA349" s="74"/>
      <c r="FB349" s="74"/>
      <c r="FC349" s="74"/>
      <c r="FD349" s="74"/>
      <c r="FE349" s="74"/>
      <c r="FF349" s="74"/>
      <c r="FG349" s="74"/>
      <c r="FH349" s="74"/>
      <c r="FI349" s="74"/>
      <c r="FJ349" s="74"/>
      <c r="FK349" s="74"/>
      <c r="FL349" s="74"/>
      <c r="FM349" s="74"/>
      <c r="FN349" s="74"/>
      <c r="FO349" s="74"/>
      <c r="FP349" s="74"/>
      <c r="FQ349" s="74"/>
      <c r="FR349" s="74"/>
      <c r="FS349" s="74"/>
      <c r="FT349" s="74"/>
      <c r="FU349" s="74"/>
      <c r="FV349" s="74"/>
      <c r="FW349" s="74"/>
      <c r="FX349" s="74"/>
      <c r="FY349" s="74"/>
      <c r="FZ349" s="74"/>
      <c r="GA349" s="74"/>
      <c r="GB349" s="74"/>
      <c r="GC349" s="74"/>
      <c r="GD349" s="74"/>
      <c r="GE349" s="74"/>
      <c r="GF349" s="74"/>
      <c r="GG349" s="74"/>
      <c r="GH349" s="74"/>
      <c r="GI349" s="74"/>
      <c r="GJ349" s="74"/>
      <c r="GK349" s="74"/>
      <c r="GL349" s="74"/>
      <c r="GM349" s="74"/>
      <c r="GN349" s="74"/>
      <c r="GO349" s="74"/>
      <c r="GP349" s="74"/>
      <c r="GQ349" s="74"/>
      <c r="GR349" s="74"/>
      <c r="GS349" s="74"/>
      <c r="GT349" s="74"/>
      <c r="GU349" s="74"/>
      <c r="GV349" s="74"/>
      <c r="GW349" s="74"/>
      <c r="GX349" s="74"/>
      <c r="GY349" s="74"/>
      <c r="GZ349" s="74"/>
      <c r="HA349" s="74"/>
      <c r="HB349" s="74"/>
      <c r="HC349" s="74"/>
    </row>
    <row r="350" spans="1:211" customFormat="1" ht="19.95" customHeight="1" x14ac:dyDescent="0.3">
      <c r="A350" s="36"/>
      <c r="B350" s="957" t="s">
        <v>2006</v>
      </c>
      <c r="C350" s="958"/>
      <c r="D350" s="958"/>
      <c r="E350" s="958"/>
      <c r="F350" s="958"/>
      <c r="G350" s="958"/>
      <c r="H350" s="958"/>
      <c r="I350" s="958"/>
      <c r="J350" s="958"/>
      <c r="K350" s="958"/>
      <c r="L350" s="958"/>
      <c r="M350" s="222"/>
      <c r="N350" s="74"/>
      <c r="O350" s="74"/>
      <c r="P350" s="74"/>
      <c r="Q350" s="74"/>
      <c r="R350" s="75"/>
      <c r="S350" s="36"/>
      <c r="T350" s="74"/>
      <c r="U350" s="74"/>
      <c r="V350" s="74"/>
      <c r="W350" s="74"/>
      <c r="X350" s="74"/>
      <c r="Y350" s="74"/>
      <c r="Z350" s="74"/>
      <c r="AA350" s="74"/>
      <c r="AB350" s="74"/>
      <c r="AC350" s="74"/>
      <c r="AD350" s="74"/>
      <c r="AE350" s="74"/>
      <c r="AF350" s="74"/>
      <c r="AG350" s="74"/>
      <c r="AH350" s="74"/>
      <c r="AI350" s="74"/>
      <c r="AJ350" s="74"/>
      <c r="AK350" s="74"/>
      <c r="AL350" s="74"/>
      <c r="AM350" s="74"/>
      <c r="AN350" s="74"/>
      <c r="AO350" s="74"/>
      <c r="AP350" s="74"/>
      <c r="AQ350" s="74"/>
      <c r="AR350" s="74"/>
      <c r="AS350" s="74"/>
      <c r="AT350" s="74"/>
      <c r="AU350" s="74"/>
      <c r="AV350" s="74"/>
      <c r="AW350" s="74"/>
      <c r="AX350" s="74"/>
      <c r="AY350" s="74"/>
      <c r="AZ350" s="74"/>
      <c r="BA350" s="74"/>
      <c r="BB350" s="74"/>
      <c r="BC350" s="74"/>
      <c r="BD350" s="74"/>
      <c r="BE350" s="74"/>
      <c r="BF350" s="74"/>
      <c r="BG350" s="74"/>
      <c r="BH350" s="74"/>
      <c r="BI350" s="74"/>
      <c r="BJ350" s="74"/>
      <c r="BK350" s="74"/>
      <c r="BL350" s="74"/>
      <c r="BM350" s="74"/>
      <c r="BN350" s="74"/>
      <c r="BO350" s="74"/>
      <c r="BP350" s="74"/>
      <c r="BQ350" s="74"/>
      <c r="BR350" s="74"/>
      <c r="BS350" s="74"/>
      <c r="BT350" s="74"/>
      <c r="BU350" s="74"/>
      <c r="BV350" s="74"/>
      <c r="BW350" s="74"/>
      <c r="BX350" s="74"/>
      <c r="BY350" s="74"/>
      <c r="BZ350" s="74"/>
      <c r="CA350" s="74"/>
      <c r="CB350" s="74"/>
      <c r="CC350" s="74"/>
      <c r="CD350" s="74"/>
      <c r="CE350" s="74"/>
      <c r="CF350" s="74"/>
      <c r="CG350" s="74"/>
      <c r="CH350" s="74"/>
      <c r="CI350" s="74"/>
      <c r="CJ350" s="74"/>
      <c r="CK350" s="74"/>
      <c r="CL350" s="74"/>
      <c r="CM350" s="74"/>
      <c r="CN350" s="74"/>
      <c r="CO350" s="74"/>
      <c r="CP350" s="74"/>
      <c r="CQ350" s="74"/>
      <c r="CR350" s="74"/>
      <c r="CS350" s="74"/>
      <c r="CT350" s="74"/>
      <c r="CU350" s="74"/>
      <c r="CV350" s="74"/>
      <c r="CW350" s="74"/>
      <c r="CX350" s="74"/>
      <c r="CY350" s="74"/>
      <c r="CZ350" s="74"/>
      <c r="DA350" s="74"/>
      <c r="DB350" s="74"/>
      <c r="DC350" s="74"/>
      <c r="DD350" s="74"/>
      <c r="DE350" s="74"/>
      <c r="DF350" s="74"/>
      <c r="DG350" s="74"/>
      <c r="DH350" s="74"/>
      <c r="DI350" s="74"/>
      <c r="DJ350" s="74"/>
      <c r="DK350" s="74"/>
      <c r="DL350" s="74"/>
      <c r="DM350" s="74"/>
      <c r="DN350" s="74"/>
      <c r="DO350" s="74"/>
      <c r="DP350" s="74"/>
      <c r="DQ350" s="74"/>
      <c r="DR350" s="74"/>
      <c r="DS350" s="74"/>
      <c r="DT350" s="74"/>
      <c r="DU350" s="74"/>
      <c r="DV350" s="74"/>
      <c r="DW350" s="74"/>
      <c r="DX350" s="74"/>
      <c r="DY350" s="74"/>
      <c r="DZ350" s="74"/>
      <c r="EA350" s="74"/>
      <c r="EB350" s="74"/>
      <c r="EC350" s="74"/>
      <c r="ED350" s="74"/>
      <c r="EE350" s="74"/>
      <c r="EF350" s="74"/>
      <c r="EG350" s="74"/>
      <c r="EH350" s="74"/>
      <c r="EI350" s="74"/>
      <c r="EJ350" s="74"/>
      <c r="EK350" s="74"/>
      <c r="EL350" s="74"/>
      <c r="EM350" s="74"/>
      <c r="EN350" s="74"/>
      <c r="EO350" s="74"/>
      <c r="EP350" s="74"/>
      <c r="EQ350" s="74"/>
      <c r="ER350" s="74"/>
      <c r="ES350" s="74"/>
      <c r="ET350" s="74"/>
      <c r="EU350" s="74"/>
      <c r="EV350" s="74"/>
      <c r="EW350" s="74"/>
      <c r="EX350" s="74"/>
      <c r="EY350" s="74"/>
      <c r="EZ350" s="74"/>
      <c r="FA350" s="74"/>
      <c r="FB350" s="74"/>
      <c r="FC350" s="74"/>
      <c r="FD350" s="74"/>
      <c r="FE350" s="74"/>
      <c r="FF350" s="74"/>
      <c r="FG350" s="74"/>
      <c r="FH350" s="74"/>
      <c r="FI350" s="74"/>
      <c r="FJ350" s="74"/>
      <c r="FK350" s="74"/>
      <c r="FL350" s="74"/>
      <c r="FM350" s="74"/>
      <c r="FN350" s="74"/>
      <c r="FO350" s="74"/>
      <c r="FP350" s="74"/>
      <c r="FQ350" s="74"/>
      <c r="FR350" s="74"/>
      <c r="FS350" s="74"/>
      <c r="FT350" s="74"/>
      <c r="FU350" s="74"/>
      <c r="FV350" s="74"/>
      <c r="FW350" s="74"/>
      <c r="FX350" s="74"/>
      <c r="FY350" s="74"/>
      <c r="FZ350" s="74"/>
      <c r="GA350" s="74"/>
      <c r="GB350" s="74"/>
      <c r="GC350" s="74"/>
      <c r="GD350" s="74"/>
      <c r="GE350" s="74"/>
      <c r="GF350" s="74"/>
      <c r="GG350" s="74"/>
      <c r="GH350" s="74"/>
      <c r="GI350" s="74"/>
      <c r="GJ350" s="74"/>
      <c r="GK350" s="74"/>
      <c r="GL350" s="74"/>
      <c r="GM350" s="74"/>
      <c r="GN350" s="74"/>
      <c r="GO350" s="74"/>
      <c r="GP350" s="74"/>
      <c r="GQ350" s="74"/>
      <c r="GR350" s="74"/>
      <c r="GS350" s="74"/>
      <c r="GT350" s="74"/>
      <c r="GU350" s="74"/>
      <c r="GV350" s="74"/>
      <c r="GW350" s="74"/>
      <c r="GX350" s="74"/>
      <c r="GY350" s="74"/>
      <c r="GZ350" s="74"/>
      <c r="HA350" s="74"/>
      <c r="HB350" s="74"/>
      <c r="HC350" s="74"/>
    </row>
    <row r="351" spans="1:211" customFormat="1" ht="19.95" customHeight="1" x14ac:dyDescent="0.3">
      <c r="A351" s="36"/>
      <c r="B351" s="686" t="s">
        <v>2007</v>
      </c>
      <c r="C351" s="687"/>
      <c r="D351" s="687"/>
      <c r="E351" s="687"/>
      <c r="F351" s="687"/>
      <c r="G351" s="687"/>
      <c r="H351" s="687"/>
      <c r="I351" s="687"/>
      <c r="J351" s="687"/>
      <c r="K351" s="687"/>
      <c r="L351" s="687"/>
      <c r="M351" s="687"/>
      <c r="N351" s="74"/>
      <c r="O351" s="74"/>
      <c r="P351" s="74"/>
      <c r="Q351" s="74"/>
      <c r="R351" s="75"/>
      <c r="S351" s="36"/>
      <c r="T351" s="74"/>
      <c r="U351" s="74"/>
      <c r="V351" s="74"/>
      <c r="W351" s="74"/>
      <c r="X351" s="74"/>
      <c r="Y351" s="74"/>
      <c r="Z351" s="74"/>
      <c r="AA351" s="74"/>
      <c r="AB351" s="74"/>
      <c r="AC351" s="74"/>
      <c r="AD351" s="74"/>
      <c r="AE351" s="74"/>
      <c r="AF351" s="74"/>
      <c r="AG351" s="74"/>
      <c r="AH351" s="74"/>
      <c r="AI351" s="74"/>
      <c r="AJ351" s="74"/>
      <c r="AK351" s="74"/>
      <c r="AL351" s="74"/>
      <c r="AM351" s="74"/>
      <c r="AN351" s="74"/>
      <c r="AO351" s="74"/>
      <c r="AP351" s="74"/>
      <c r="AQ351" s="74"/>
      <c r="AR351" s="74"/>
      <c r="AS351" s="74"/>
      <c r="AT351" s="74"/>
      <c r="AU351" s="74"/>
      <c r="AV351" s="74"/>
      <c r="AW351" s="74"/>
      <c r="AX351" s="74"/>
      <c r="AY351" s="74"/>
      <c r="AZ351" s="74"/>
      <c r="BA351" s="74"/>
      <c r="BB351" s="74"/>
      <c r="BC351" s="74"/>
      <c r="BD351" s="74"/>
      <c r="BE351" s="74"/>
      <c r="BF351" s="74"/>
      <c r="BG351" s="74"/>
      <c r="BH351" s="74"/>
      <c r="BI351" s="74"/>
      <c r="BJ351" s="74"/>
      <c r="BK351" s="74"/>
      <c r="BL351" s="74"/>
      <c r="BM351" s="74"/>
      <c r="BN351" s="74"/>
      <c r="BO351" s="74"/>
      <c r="BP351" s="74"/>
      <c r="BQ351" s="74"/>
      <c r="BR351" s="74"/>
      <c r="BS351" s="74"/>
      <c r="BT351" s="74"/>
      <c r="BU351" s="74"/>
      <c r="BV351" s="74"/>
      <c r="BW351" s="74"/>
      <c r="BX351" s="74"/>
      <c r="BY351" s="74"/>
      <c r="BZ351" s="74"/>
      <c r="CA351" s="74"/>
      <c r="CB351" s="74"/>
      <c r="CC351" s="74"/>
      <c r="CD351" s="74"/>
      <c r="CE351" s="74"/>
      <c r="CF351" s="74"/>
      <c r="CG351" s="74"/>
      <c r="CH351" s="74"/>
      <c r="CI351" s="74"/>
      <c r="CJ351" s="74"/>
      <c r="CK351" s="74"/>
      <c r="CL351" s="74"/>
      <c r="CM351" s="74"/>
      <c r="CN351" s="74"/>
      <c r="CO351" s="74"/>
      <c r="CP351" s="74"/>
      <c r="CQ351" s="74"/>
      <c r="CR351" s="74"/>
      <c r="CS351" s="74"/>
      <c r="CT351" s="74"/>
      <c r="CU351" s="74"/>
      <c r="CV351" s="74"/>
      <c r="CW351" s="74"/>
      <c r="CX351" s="74"/>
      <c r="CY351" s="74"/>
      <c r="CZ351" s="74"/>
      <c r="DA351" s="74"/>
      <c r="DB351" s="74"/>
      <c r="DC351" s="74"/>
      <c r="DD351" s="74"/>
      <c r="DE351" s="74"/>
      <c r="DF351" s="74"/>
      <c r="DG351" s="74"/>
      <c r="DH351" s="74"/>
      <c r="DI351" s="74"/>
      <c r="DJ351" s="74"/>
      <c r="DK351" s="74"/>
      <c r="DL351" s="74"/>
      <c r="DM351" s="74"/>
      <c r="DN351" s="74"/>
      <c r="DO351" s="74"/>
      <c r="DP351" s="74"/>
      <c r="DQ351" s="74"/>
      <c r="DR351" s="74"/>
      <c r="DS351" s="74"/>
      <c r="DT351" s="74"/>
      <c r="DU351" s="74"/>
      <c r="DV351" s="74"/>
      <c r="DW351" s="74"/>
      <c r="DX351" s="74"/>
      <c r="DY351" s="74"/>
      <c r="DZ351" s="74"/>
      <c r="EA351" s="74"/>
      <c r="EB351" s="74"/>
      <c r="EC351" s="74"/>
      <c r="ED351" s="74"/>
      <c r="EE351" s="74"/>
      <c r="EF351" s="74"/>
      <c r="EG351" s="74"/>
      <c r="EH351" s="74"/>
      <c r="EI351" s="74"/>
      <c r="EJ351" s="74"/>
      <c r="EK351" s="74"/>
      <c r="EL351" s="74"/>
      <c r="EM351" s="74"/>
      <c r="EN351" s="74"/>
      <c r="EO351" s="74"/>
      <c r="EP351" s="74"/>
      <c r="EQ351" s="74"/>
      <c r="ER351" s="74"/>
      <c r="ES351" s="74"/>
      <c r="ET351" s="74"/>
      <c r="EU351" s="74"/>
      <c r="EV351" s="74"/>
      <c r="EW351" s="74"/>
      <c r="EX351" s="74"/>
      <c r="EY351" s="74"/>
      <c r="EZ351" s="74"/>
      <c r="FA351" s="74"/>
      <c r="FB351" s="74"/>
      <c r="FC351" s="74"/>
      <c r="FD351" s="74"/>
      <c r="FE351" s="74"/>
      <c r="FF351" s="74"/>
      <c r="FG351" s="74"/>
      <c r="FH351" s="74"/>
      <c r="FI351" s="74"/>
      <c r="FJ351" s="74"/>
      <c r="FK351" s="74"/>
      <c r="FL351" s="74"/>
      <c r="FM351" s="74"/>
      <c r="FN351" s="74"/>
      <c r="FO351" s="74"/>
      <c r="FP351" s="74"/>
      <c r="FQ351" s="74"/>
      <c r="FR351" s="74"/>
      <c r="FS351" s="74"/>
      <c r="FT351" s="74"/>
      <c r="FU351" s="74"/>
      <c r="FV351" s="74"/>
      <c r="FW351" s="74"/>
      <c r="FX351" s="74"/>
      <c r="FY351" s="74"/>
      <c r="FZ351" s="74"/>
      <c r="GA351" s="74"/>
      <c r="GB351" s="74"/>
      <c r="GC351" s="74"/>
      <c r="GD351" s="74"/>
      <c r="GE351" s="74"/>
      <c r="GF351" s="74"/>
      <c r="GG351" s="74"/>
      <c r="GH351" s="74"/>
      <c r="GI351" s="74"/>
      <c r="GJ351" s="74"/>
      <c r="GK351" s="74"/>
      <c r="GL351" s="74"/>
      <c r="GM351" s="74"/>
      <c r="GN351" s="74"/>
      <c r="GO351" s="74"/>
      <c r="GP351" s="74"/>
      <c r="GQ351" s="74"/>
      <c r="GR351" s="74"/>
      <c r="GS351" s="74"/>
      <c r="GT351" s="74"/>
      <c r="GU351" s="74"/>
      <c r="GV351" s="74"/>
      <c r="GW351" s="74"/>
      <c r="GX351" s="74"/>
      <c r="GY351" s="74"/>
      <c r="GZ351" s="74"/>
      <c r="HA351" s="74"/>
      <c r="HB351" s="74"/>
      <c r="HC351" s="74"/>
    </row>
    <row r="352" spans="1:211" customFormat="1" ht="19.95" customHeight="1" x14ac:dyDescent="0.3">
      <c r="A352" s="36"/>
      <c r="B352" s="957" t="s">
        <v>2008</v>
      </c>
      <c r="C352" s="958"/>
      <c r="D352" s="958"/>
      <c r="E352" s="958"/>
      <c r="F352" s="958"/>
      <c r="G352" s="958"/>
      <c r="H352" s="958"/>
      <c r="I352" s="958"/>
      <c r="J352" s="958"/>
      <c r="K352" s="958"/>
      <c r="L352" s="958"/>
      <c r="M352" s="958"/>
      <c r="N352" s="958"/>
      <c r="O352" s="74"/>
      <c r="P352" s="74"/>
      <c r="Q352" s="74"/>
      <c r="R352" s="75"/>
      <c r="S352" s="36"/>
      <c r="T352" s="74"/>
      <c r="U352" s="74"/>
      <c r="V352" s="74"/>
      <c r="W352" s="74"/>
      <c r="X352" s="74"/>
      <c r="Y352" s="74"/>
      <c r="Z352" s="74"/>
      <c r="AA352" s="74"/>
      <c r="AB352" s="74"/>
      <c r="AC352" s="74"/>
      <c r="AD352" s="74"/>
      <c r="AE352" s="74"/>
      <c r="AF352" s="74"/>
      <c r="AG352" s="74"/>
      <c r="AH352" s="74"/>
      <c r="AI352" s="74"/>
      <c r="AJ352" s="74"/>
      <c r="AK352" s="74"/>
      <c r="AL352" s="74"/>
      <c r="AM352" s="74"/>
      <c r="AN352" s="74"/>
      <c r="AO352" s="74"/>
      <c r="AP352" s="74"/>
      <c r="AQ352" s="74"/>
      <c r="AR352" s="74"/>
      <c r="AS352" s="74"/>
      <c r="AT352" s="74"/>
      <c r="AU352" s="74"/>
      <c r="AV352" s="74"/>
      <c r="AW352" s="74"/>
      <c r="AX352" s="74"/>
      <c r="AY352" s="74"/>
      <c r="AZ352" s="74"/>
      <c r="BA352" s="74"/>
      <c r="BB352" s="74"/>
      <c r="BC352" s="74"/>
      <c r="BD352" s="74"/>
      <c r="BE352" s="74"/>
      <c r="BF352" s="74"/>
      <c r="BG352" s="74"/>
      <c r="BH352" s="74"/>
      <c r="BI352" s="74"/>
      <c r="BJ352" s="74"/>
      <c r="BK352" s="74"/>
      <c r="BL352" s="74"/>
      <c r="BM352" s="74"/>
      <c r="BN352" s="74"/>
      <c r="BO352" s="74"/>
      <c r="BP352" s="74"/>
      <c r="BQ352" s="74"/>
      <c r="BR352" s="74"/>
      <c r="BS352" s="74"/>
      <c r="BT352" s="74"/>
      <c r="BU352" s="74"/>
      <c r="BV352" s="74"/>
      <c r="BW352" s="74"/>
      <c r="BX352" s="74"/>
      <c r="BY352" s="74"/>
      <c r="BZ352" s="74"/>
      <c r="CA352" s="74"/>
      <c r="CB352" s="74"/>
      <c r="CC352" s="74"/>
      <c r="CD352" s="74"/>
      <c r="CE352" s="74"/>
      <c r="CF352" s="74"/>
      <c r="CG352" s="74"/>
      <c r="CH352" s="74"/>
      <c r="CI352" s="74"/>
      <c r="CJ352" s="74"/>
      <c r="CK352" s="74"/>
      <c r="CL352" s="74"/>
      <c r="CM352" s="74"/>
      <c r="CN352" s="74"/>
      <c r="CO352" s="74"/>
      <c r="CP352" s="74"/>
      <c r="CQ352" s="74"/>
      <c r="CR352" s="74"/>
      <c r="CS352" s="74"/>
      <c r="CT352" s="74"/>
      <c r="CU352" s="74"/>
      <c r="CV352" s="74"/>
      <c r="CW352" s="74"/>
      <c r="CX352" s="74"/>
      <c r="CY352" s="74"/>
      <c r="CZ352" s="74"/>
      <c r="DA352" s="74"/>
      <c r="DB352" s="74"/>
      <c r="DC352" s="74"/>
      <c r="DD352" s="74"/>
      <c r="DE352" s="74"/>
      <c r="DF352" s="74"/>
      <c r="DG352" s="74"/>
      <c r="DH352" s="74"/>
      <c r="DI352" s="74"/>
      <c r="DJ352" s="74"/>
      <c r="DK352" s="74"/>
      <c r="DL352" s="74"/>
      <c r="DM352" s="74"/>
      <c r="DN352" s="74"/>
      <c r="DO352" s="74"/>
      <c r="DP352" s="74"/>
      <c r="DQ352" s="74"/>
      <c r="DR352" s="74"/>
      <c r="DS352" s="74"/>
      <c r="DT352" s="74"/>
      <c r="DU352" s="74"/>
      <c r="DV352" s="74"/>
      <c r="DW352" s="74"/>
      <c r="DX352" s="74"/>
      <c r="DY352" s="74"/>
      <c r="DZ352" s="74"/>
      <c r="EA352" s="74"/>
      <c r="EB352" s="74"/>
      <c r="EC352" s="74"/>
      <c r="ED352" s="74"/>
      <c r="EE352" s="74"/>
      <c r="EF352" s="74"/>
      <c r="EG352" s="74"/>
      <c r="EH352" s="74"/>
      <c r="EI352" s="74"/>
      <c r="EJ352" s="74"/>
      <c r="EK352" s="74"/>
      <c r="EL352" s="74"/>
      <c r="EM352" s="74"/>
      <c r="EN352" s="74"/>
      <c r="EO352" s="74"/>
      <c r="EP352" s="74"/>
      <c r="EQ352" s="74"/>
      <c r="ER352" s="74"/>
      <c r="ES352" s="74"/>
      <c r="ET352" s="74"/>
      <c r="EU352" s="74"/>
      <c r="EV352" s="74"/>
      <c r="EW352" s="74"/>
      <c r="EX352" s="74"/>
      <c r="EY352" s="74"/>
      <c r="EZ352" s="74"/>
      <c r="FA352" s="74"/>
      <c r="FB352" s="74"/>
      <c r="FC352" s="74"/>
      <c r="FD352" s="74"/>
      <c r="FE352" s="74"/>
      <c r="FF352" s="74"/>
      <c r="FG352" s="74"/>
      <c r="FH352" s="74"/>
      <c r="FI352" s="74"/>
      <c r="FJ352" s="74"/>
      <c r="FK352" s="74"/>
      <c r="FL352" s="74"/>
      <c r="FM352" s="74"/>
      <c r="FN352" s="74"/>
      <c r="FO352" s="74"/>
      <c r="FP352" s="74"/>
      <c r="FQ352" s="74"/>
      <c r="FR352" s="74"/>
      <c r="FS352" s="74"/>
      <c r="FT352" s="74"/>
      <c r="FU352" s="74"/>
      <c r="FV352" s="74"/>
      <c r="FW352" s="74"/>
      <c r="FX352" s="74"/>
      <c r="FY352" s="74"/>
      <c r="FZ352" s="74"/>
      <c r="GA352" s="74"/>
      <c r="GB352" s="74"/>
      <c r="GC352" s="74"/>
      <c r="GD352" s="74"/>
      <c r="GE352" s="74"/>
      <c r="GF352" s="74"/>
      <c r="GG352" s="74"/>
      <c r="GH352" s="74"/>
      <c r="GI352" s="74"/>
      <c r="GJ352" s="74"/>
      <c r="GK352" s="74"/>
      <c r="GL352" s="74"/>
      <c r="GM352" s="74"/>
      <c r="GN352" s="74"/>
      <c r="GO352" s="74"/>
      <c r="GP352" s="74"/>
      <c r="GQ352" s="74"/>
      <c r="GR352" s="74"/>
      <c r="GS352" s="74"/>
      <c r="GT352" s="74"/>
      <c r="GU352" s="74"/>
      <c r="GV352" s="74"/>
      <c r="GW352" s="74"/>
      <c r="GX352" s="74"/>
      <c r="GY352" s="74"/>
      <c r="GZ352" s="74"/>
      <c r="HA352" s="74"/>
      <c r="HB352" s="74"/>
      <c r="HC352" s="74"/>
    </row>
    <row r="353" spans="1:211" customFormat="1" ht="19.95" customHeight="1" x14ac:dyDescent="0.3">
      <c r="A353" s="36"/>
      <c r="B353" s="686" t="s">
        <v>2009</v>
      </c>
      <c r="C353" s="687"/>
      <c r="D353" s="687"/>
      <c r="E353" s="687"/>
      <c r="F353" s="687"/>
      <c r="G353" s="687"/>
      <c r="H353" s="687"/>
      <c r="I353" s="687"/>
      <c r="J353" s="687"/>
      <c r="K353" s="687"/>
      <c r="L353" s="687"/>
      <c r="M353" s="687"/>
      <c r="N353" s="687"/>
      <c r="O353" s="74"/>
      <c r="P353" s="74"/>
      <c r="Q353" s="74"/>
      <c r="R353" s="75"/>
      <c r="S353" s="36"/>
      <c r="T353" s="74"/>
      <c r="U353" s="74"/>
      <c r="V353" s="74"/>
      <c r="W353" s="74"/>
      <c r="X353" s="74"/>
      <c r="Y353" s="74"/>
      <c r="Z353" s="74"/>
      <c r="AA353" s="74"/>
      <c r="AB353" s="74"/>
      <c r="AC353" s="74"/>
      <c r="AD353" s="74"/>
      <c r="AE353" s="74"/>
      <c r="AF353" s="74"/>
      <c r="AG353" s="74"/>
      <c r="AH353" s="74"/>
      <c r="AI353" s="74"/>
      <c r="AJ353" s="74"/>
      <c r="AK353" s="74"/>
      <c r="AL353" s="74"/>
      <c r="AM353" s="74"/>
      <c r="AN353" s="74"/>
      <c r="AO353" s="74"/>
      <c r="AP353" s="74"/>
      <c r="AQ353" s="74"/>
      <c r="AR353" s="74"/>
      <c r="AS353" s="74"/>
      <c r="AT353" s="74"/>
      <c r="AU353" s="74"/>
      <c r="AV353" s="74"/>
      <c r="AW353" s="74"/>
      <c r="AX353" s="74"/>
      <c r="AY353" s="74"/>
      <c r="AZ353" s="74"/>
      <c r="BA353" s="74"/>
      <c r="BB353" s="74"/>
      <c r="BC353" s="74"/>
      <c r="BD353" s="74"/>
      <c r="BE353" s="74"/>
      <c r="BF353" s="74"/>
      <c r="BG353" s="74"/>
      <c r="BH353" s="74"/>
      <c r="BI353" s="74"/>
      <c r="BJ353" s="74"/>
      <c r="BK353" s="74"/>
      <c r="BL353" s="74"/>
      <c r="BM353" s="74"/>
      <c r="BN353" s="74"/>
      <c r="BO353" s="74"/>
      <c r="BP353" s="74"/>
      <c r="BQ353" s="74"/>
      <c r="BR353" s="74"/>
      <c r="BS353" s="74"/>
      <c r="BT353" s="74"/>
      <c r="BU353" s="74"/>
      <c r="BV353" s="74"/>
      <c r="BW353" s="74"/>
      <c r="BX353" s="74"/>
      <c r="BY353" s="74"/>
      <c r="BZ353" s="74"/>
      <c r="CA353" s="74"/>
      <c r="CB353" s="74"/>
      <c r="CC353" s="74"/>
      <c r="CD353" s="74"/>
      <c r="CE353" s="74"/>
      <c r="CF353" s="74"/>
      <c r="CG353" s="74"/>
      <c r="CH353" s="74"/>
      <c r="CI353" s="74"/>
      <c r="CJ353" s="74"/>
      <c r="CK353" s="74"/>
      <c r="CL353" s="74"/>
      <c r="CM353" s="74"/>
      <c r="CN353" s="74"/>
      <c r="CO353" s="74"/>
      <c r="CP353" s="74"/>
      <c r="CQ353" s="74"/>
      <c r="CR353" s="74"/>
      <c r="CS353" s="74"/>
      <c r="CT353" s="74"/>
      <c r="CU353" s="74"/>
      <c r="CV353" s="74"/>
      <c r="CW353" s="74"/>
      <c r="CX353" s="74"/>
      <c r="CY353" s="74"/>
      <c r="CZ353" s="74"/>
      <c r="DA353" s="74"/>
      <c r="DB353" s="74"/>
      <c r="DC353" s="74"/>
      <c r="DD353" s="74"/>
      <c r="DE353" s="74"/>
      <c r="DF353" s="74"/>
      <c r="DG353" s="74"/>
      <c r="DH353" s="74"/>
      <c r="DI353" s="74"/>
      <c r="DJ353" s="74"/>
      <c r="DK353" s="74"/>
      <c r="DL353" s="74"/>
      <c r="DM353" s="74"/>
      <c r="DN353" s="74"/>
      <c r="DO353" s="74"/>
      <c r="DP353" s="74"/>
      <c r="DQ353" s="74"/>
      <c r="DR353" s="74"/>
      <c r="DS353" s="74"/>
      <c r="DT353" s="74"/>
      <c r="DU353" s="74"/>
      <c r="DV353" s="74"/>
      <c r="DW353" s="74"/>
      <c r="DX353" s="74"/>
      <c r="DY353" s="74"/>
      <c r="DZ353" s="74"/>
      <c r="EA353" s="74"/>
      <c r="EB353" s="74"/>
      <c r="EC353" s="74"/>
      <c r="ED353" s="74"/>
      <c r="EE353" s="74"/>
      <c r="EF353" s="74"/>
      <c r="EG353" s="74"/>
      <c r="EH353" s="74"/>
      <c r="EI353" s="74"/>
      <c r="EJ353" s="74"/>
      <c r="EK353" s="74"/>
      <c r="EL353" s="74"/>
      <c r="EM353" s="74"/>
      <c r="EN353" s="74"/>
      <c r="EO353" s="74"/>
      <c r="EP353" s="74"/>
      <c r="EQ353" s="74"/>
      <c r="ER353" s="74"/>
      <c r="ES353" s="74"/>
      <c r="ET353" s="74"/>
      <c r="EU353" s="74"/>
      <c r="EV353" s="74"/>
      <c r="EW353" s="74"/>
      <c r="EX353" s="74"/>
      <c r="EY353" s="74"/>
      <c r="EZ353" s="74"/>
      <c r="FA353" s="74"/>
      <c r="FB353" s="74"/>
      <c r="FC353" s="74"/>
      <c r="FD353" s="74"/>
      <c r="FE353" s="74"/>
      <c r="FF353" s="74"/>
      <c r="FG353" s="74"/>
      <c r="FH353" s="74"/>
      <c r="FI353" s="74"/>
      <c r="FJ353" s="74"/>
      <c r="FK353" s="74"/>
      <c r="FL353" s="74"/>
      <c r="FM353" s="74"/>
      <c r="FN353" s="74"/>
      <c r="FO353" s="74"/>
      <c r="FP353" s="74"/>
      <c r="FQ353" s="74"/>
      <c r="FR353" s="74"/>
      <c r="FS353" s="74"/>
      <c r="FT353" s="74"/>
      <c r="FU353" s="74"/>
      <c r="FV353" s="74"/>
      <c r="FW353" s="74"/>
      <c r="FX353" s="74"/>
      <c r="FY353" s="74"/>
      <c r="FZ353" s="74"/>
      <c r="GA353" s="74"/>
      <c r="GB353" s="74"/>
      <c r="GC353" s="74"/>
      <c r="GD353" s="74"/>
      <c r="GE353" s="74"/>
      <c r="GF353" s="74"/>
      <c r="GG353" s="74"/>
      <c r="GH353" s="74"/>
      <c r="GI353" s="74"/>
      <c r="GJ353" s="74"/>
      <c r="GK353" s="74"/>
      <c r="GL353" s="74"/>
      <c r="GM353" s="74"/>
      <c r="GN353" s="74"/>
      <c r="GO353" s="74"/>
      <c r="GP353" s="74"/>
      <c r="GQ353" s="74"/>
      <c r="GR353" s="74"/>
      <c r="GS353" s="74"/>
      <c r="GT353" s="74"/>
      <c r="GU353" s="74"/>
      <c r="GV353" s="74"/>
      <c r="GW353" s="74"/>
      <c r="GX353" s="74"/>
      <c r="GY353" s="74"/>
      <c r="GZ353" s="74"/>
      <c r="HA353" s="74"/>
      <c r="HB353" s="74"/>
      <c r="HC353" s="74"/>
    </row>
    <row r="354" spans="1:211" customFormat="1" ht="19.95" customHeight="1" x14ac:dyDescent="0.3">
      <c r="A354" s="36"/>
      <c r="B354" s="957" t="s">
        <v>2010</v>
      </c>
      <c r="C354" s="958"/>
      <c r="D354" s="958"/>
      <c r="E354" s="958"/>
      <c r="F354" s="958"/>
      <c r="G354" s="958"/>
      <c r="H354" s="958"/>
      <c r="I354" s="958"/>
      <c r="J354" s="958"/>
      <c r="K354" s="958"/>
      <c r="L354" s="958"/>
      <c r="M354" s="958"/>
      <c r="N354" s="958"/>
      <c r="O354" s="74"/>
      <c r="P354" s="74"/>
      <c r="Q354" s="74"/>
      <c r="R354" s="75"/>
      <c r="S354" s="36"/>
      <c r="T354" s="74"/>
      <c r="U354" s="74"/>
      <c r="V354" s="74"/>
      <c r="W354" s="74"/>
      <c r="X354" s="74"/>
      <c r="Y354" s="74"/>
      <c r="Z354" s="74"/>
      <c r="AA354" s="74"/>
      <c r="AB354" s="74"/>
      <c r="AC354" s="74"/>
      <c r="AD354" s="74"/>
      <c r="AE354" s="74"/>
      <c r="AF354" s="74"/>
      <c r="AG354" s="74"/>
      <c r="AH354" s="74"/>
      <c r="AI354" s="74"/>
      <c r="AJ354" s="74"/>
      <c r="AK354" s="74"/>
      <c r="AL354" s="74"/>
      <c r="AM354" s="74"/>
      <c r="AN354" s="74"/>
      <c r="AO354" s="74"/>
      <c r="AP354" s="74"/>
      <c r="AQ354" s="74"/>
      <c r="AR354" s="74"/>
      <c r="AS354" s="74"/>
      <c r="AT354" s="74"/>
      <c r="AU354" s="74"/>
      <c r="AV354" s="74"/>
      <c r="AW354" s="74"/>
      <c r="AX354" s="74"/>
      <c r="AY354" s="74"/>
      <c r="AZ354" s="74"/>
      <c r="BA354" s="74"/>
      <c r="BB354" s="74"/>
      <c r="BC354" s="74"/>
      <c r="BD354" s="74"/>
      <c r="BE354" s="74"/>
      <c r="BF354" s="74"/>
      <c r="BG354" s="74"/>
      <c r="BH354" s="74"/>
      <c r="BI354" s="74"/>
      <c r="BJ354" s="74"/>
      <c r="BK354" s="74"/>
      <c r="BL354" s="74"/>
      <c r="BM354" s="74"/>
      <c r="BN354" s="74"/>
      <c r="BO354" s="74"/>
      <c r="BP354" s="74"/>
      <c r="BQ354" s="74"/>
      <c r="BR354" s="74"/>
      <c r="BS354" s="74"/>
      <c r="BT354" s="74"/>
      <c r="BU354" s="74"/>
      <c r="BV354" s="74"/>
      <c r="BW354" s="74"/>
      <c r="BX354" s="74"/>
      <c r="BY354" s="74"/>
      <c r="BZ354" s="74"/>
      <c r="CA354" s="74"/>
      <c r="CB354" s="74"/>
      <c r="CC354" s="74"/>
      <c r="CD354" s="74"/>
      <c r="CE354" s="74"/>
      <c r="CF354" s="74"/>
      <c r="CG354" s="74"/>
      <c r="CH354" s="74"/>
      <c r="CI354" s="74"/>
      <c r="CJ354" s="74"/>
      <c r="CK354" s="74"/>
      <c r="CL354" s="74"/>
      <c r="CM354" s="74"/>
      <c r="CN354" s="74"/>
      <c r="CO354" s="74"/>
      <c r="CP354" s="74"/>
      <c r="CQ354" s="74"/>
      <c r="CR354" s="74"/>
      <c r="CS354" s="74"/>
      <c r="CT354" s="74"/>
      <c r="CU354" s="74"/>
      <c r="CV354" s="74"/>
      <c r="CW354" s="74"/>
      <c r="CX354" s="74"/>
      <c r="CY354" s="74"/>
      <c r="CZ354" s="74"/>
      <c r="DA354" s="74"/>
      <c r="DB354" s="74"/>
      <c r="DC354" s="74"/>
      <c r="DD354" s="74"/>
      <c r="DE354" s="74"/>
      <c r="DF354" s="74"/>
      <c r="DG354" s="74"/>
      <c r="DH354" s="74"/>
      <c r="DI354" s="74"/>
      <c r="DJ354" s="74"/>
      <c r="DK354" s="74"/>
      <c r="DL354" s="74"/>
      <c r="DM354" s="74"/>
      <c r="DN354" s="74"/>
      <c r="DO354" s="74"/>
      <c r="DP354" s="74"/>
      <c r="DQ354" s="74"/>
      <c r="DR354" s="74"/>
      <c r="DS354" s="74"/>
      <c r="DT354" s="74"/>
      <c r="DU354" s="74"/>
      <c r="DV354" s="74"/>
      <c r="DW354" s="74"/>
      <c r="DX354" s="74"/>
      <c r="DY354" s="74"/>
      <c r="DZ354" s="74"/>
      <c r="EA354" s="74"/>
      <c r="EB354" s="74"/>
      <c r="EC354" s="74"/>
      <c r="ED354" s="74"/>
      <c r="EE354" s="74"/>
      <c r="EF354" s="74"/>
      <c r="EG354" s="74"/>
      <c r="EH354" s="74"/>
      <c r="EI354" s="74"/>
      <c r="EJ354" s="74"/>
      <c r="EK354" s="74"/>
      <c r="EL354" s="74"/>
      <c r="EM354" s="74"/>
      <c r="EN354" s="74"/>
      <c r="EO354" s="74"/>
      <c r="EP354" s="74"/>
      <c r="EQ354" s="74"/>
      <c r="ER354" s="74"/>
      <c r="ES354" s="74"/>
      <c r="ET354" s="74"/>
      <c r="EU354" s="74"/>
      <c r="EV354" s="74"/>
      <c r="EW354" s="74"/>
      <c r="EX354" s="74"/>
      <c r="EY354" s="74"/>
      <c r="EZ354" s="74"/>
      <c r="FA354" s="74"/>
      <c r="FB354" s="74"/>
      <c r="FC354" s="74"/>
      <c r="FD354" s="74"/>
      <c r="FE354" s="74"/>
      <c r="FF354" s="74"/>
      <c r="FG354" s="74"/>
      <c r="FH354" s="74"/>
      <c r="FI354" s="74"/>
      <c r="FJ354" s="74"/>
      <c r="FK354" s="74"/>
      <c r="FL354" s="74"/>
      <c r="FM354" s="74"/>
      <c r="FN354" s="74"/>
      <c r="FO354" s="74"/>
      <c r="FP354" s="74"/>
      <c r="FQ354" s="74"/>
      <c r="FR354" s="74"/>
      <c r="FS354" s="74"/>
      <c r="FT354" s="74"/>
      <c r="FU354" s="74"/>
      <c r="FV354" s="74"/>
      <c r="FW354" s="74"/>
      <c r="FX354" s="74"/>
      <c r="FY354" s="74"/>
      <c r="FZ354" s="74"/>
      <c r="GA354" s="74"/>
      <c r="GB354" s="74"/>
      <c r="GC354" s="74"/>
      <c r="GD354" s="74"/>
      <c r="GE354" s="74"/>
      <c r="GF354" s="74"/>
      <c r="GG354" s="74"/>
      <c r="GH354" s="74"/>
      <c r="GI354" s="74"/>
      <c r="GJ354" s="74"/>
      <c r="GK354" s="74"/>
      <c r="GL354" s="74"/>
      <c r="GM354" s="74"/>
      <c r="GN354" s="74"/>
      <c r="GO354" s="74"/>
      <c r="GP354" s="74"/>
      <c r="GQ354" s="74"/>
      <c r="GR354" s="74"/>
      <c r="GS354" s="74"/>
      <c r="GT354" s="74"/>
      <c r="GU354" s="74"/>
      <c r="GV354" s="74"/>
      <c r="GW354" s="74"/>
      <c r="GX354" s="74"/>
      <c r="GY354" s="74"/>
      <c r="GZ354" s="74"/>
      <c r="HA354" s="74"/>
      <c r="HB354" s="74"/>
      <c r="HC354" s="74"/>
    </row>
    <row r="355" spans="1:211" customFormat="1" ht="19.95" customHeight="1" x14ac:dyDescent="0.3">
      <c r="A355" s="36"/>
      <c r="B355" s="673" t="s">
        <v>2011</v>
      </c>
      <c r="C355" s="674"/>
      <c r="D355" s="674"/>
      <c r="E355" s="674"/>
      <c r="F355" s="674"/>
      <c r="G355" s="674"/>
      <c r="H355" s="674"/>
      <c r="I355" s="674"/>
      <c r="J355" s="674"/>
      <c r="K355" s="674"/>
      <c r="L355" s="674"/>
      <c r="M355" s="674"/>
      <c r="N355" s="674"/>
      <c r="O355" s="674"/>
      <c r="P355" s="674"/>
      <c r="Q355" s="674"/>
      <c r="R355" s="675"/>
      <c r="S355" s="36"/>
      <c r="T355" s="74"/>
      <c r="U355" s="74"/>
      <c r="V355" s="74"/>
      <c r="W355" s="74"/>
      <c r="X355" s="74"/>
      <c r="Y355" s="74"/>
      <c r="Z355" s="74"/>
      <c r="AA355" s="74"/>
      <c r="AB355" s="74"/>
      <c r="AC355" s="74"/>
      <c r="AD355" s="74"/>
      <c r="AE355" s="74"/>
      <c r="AF355" s="74"/>
      <c r="AG355" s="74"/>
      <c r="AH355" s="74"/>
      <c r="AI355" s="74"/>
      <c r="AJ355" s="74"/>
      <c r="AK355" s="74"/>
      <c r="AL355" s="74"/>
      <c r="AM355" s="74"/>
      <c r="AN355" s="74"/>
      <c r="AO355" s="74"/>
      <c r="AP355" s="74"/>
      <c r="AQ355" s="74"/>
      <c r="AR355" s="74"/>
      <c r="AS355" s="74"/>
      <c r="AT355" s="74"/>
      <c r="AU355" s="74"/>
      <c r="AV355" s="74"/>
      <c r="AW355" s="74"/>
      <c r="AX355" s="74"/>
      <c r="AY355" s="74"/>
      <c r="AZ355" s="74"/>
      <c r="BA355" s="74"/>
      <c r="BB355" s="74"/>
      <c r="BC355" s="74"/>
      <c r="BD355" s="74"/>
      <c r="BE355" s="74"/>
      <c r="BF355" s="74"/>
      <c r="BG355" s="74"/>
      <c r="BH355" s="74"/>
      <c r="BI355" s="74"/>
      <c r="BJ355" s="74"/>
      <c r="BK355" s="74"/>
      <c r="BL355" s="74"/>
      <c r="BM355" s="74"/>
      <c r="BN355" s="74"/>
      <c r="BO355" s="74"/>
      <c r="BP355" s="74"/>
      <c r="BQ355" s="74"/>
      <c r="BR355" s="74"/>
      <c r="BS355" s="74"/>
      <c r="BT355" s="74"/>
      <c r="BU355" s="74"/>
      <c r="BV355" s="74"/>
      <c r="BW355" s="74"/>
      <c r="BX355" s="74"/>
      <c r="BY355" s="74"/>
      <c r="BZ355" s="74"/>
      <c r="CA355" s="74"/>
      <c r="CB355" s="74"/>
      <c r="CC355" s="74"/>
      <c r="CD355" s="74"/>
      <c r="CE355" s="74"/>
      <c r="CF355" s="74"/>
      <c r="CG355" s="74"/>
      <c r="CH355" s="74"/>
      <c r="CI355" s="74"/>
      <c r="CJ355" s="74"/>
      <c r="CK355" s="74"/>
      <c r="CL355" s="74"/>
      <c r="CM355" s="74"/>
      <c r="CN355" s="74"/>
      <c r="CO355" s="74"/>
      <c r="CP355" s="74"/>
      <c r="CQ355" s="74"/>
      <c r="CR355" s="74"/>
      <c r="CS355" s="74"/>
      <c r="CT355" s="74"/>
      <c r="CU355" s="74"/>
      <c r="CV355" s="74"/>
      <c r="CW355" s="74"/>
      <c r="CX355" s="74"/>
      <c r="CY355" s="74"/>
      <c r="CZ355" s="74"/>
      <c r="DA355" s="74"/>
      <c r="DB355" s="74"/>
      <c r="DC355" s="74"/>
      <c r="DD355" s="74"/>
      <c r="DE355" s="74"/>
      <c r="DF355" s="74"/>
      <c r="DG355" s="74"/>
      <c r="DH355" s="74"/>
      <c r="DI355" s="74"/>
      <c r="DJ355" s="74"/>
      <c r="DK355" s="74"/>
      <c r="DL355" s="74"/>
      <c r="DM355" s="74"/>
      <c r="DN355" s="74"/>
      <c r="DO355" s="74"/>
      <c r="DP355" s="74"/>
      <c r="DQ355" s="74"/>
      <c r="DR355" s="74"/>
      <c r="DS355" s="74"/>
      <c r="DT355" s="74"/>
      <c r="DU355" s="74"/>
      <c r="DV355" s="74"/>
      <c r="DW355" s="74"/>
      <c r="DX355" s="74"/>
      <c r="DY355" s="74"/>
      <c r="DZ355" s="74"/>
      <c r="EA355" s="74"/>
      <c r="EB355" s="74"/>
      <c r="EC355" s="74"/>
      <c r="ED355" s="74"/>
      <c r="EE355" s="74"/>
      <c r="EF355" s="74"/>
      <c r="EG355" s="74"/>
      <c r="EH355" s="74"/>
      <c r="EI355" s="74"/>
      <c r="EJ355" s="74"/>
      <c r="EK355" s="74"/>
      <c r="EL355" s="74"/>
      <c r="EM355" s="74"/>
      <c r="EN355" s="74"/>
      <c r="EO355" s="74"/>
      <c r="EP355" s="74"/>
      <c r="EQ355" s="74"/>
      <c r="ER355" s="74"/>
      <c r="ES355" s="74"/>
      <c r="ET355" s="74"/>
      <c r="EU355" s="74"/>
      <c r="EV355" s="74"/>
      <c r="EW355" s="74"/>
      <c r="EX355" s="74"/>
      <c r="EY355" s="74"/>
      <c r="EZ355" s="74"/>
      <c r="FA355" s="74"/>
      <c r="FB355" s="74"/>
      <c r="FC355" s="74"/>
      <c r="FD355" s="74"/>
      <c r="FE355" s="74"/>
      <c r="FF355" s="74"/>
      <c r="FG355" s="74"/>
      <c r="FH355" s="74"/>
      <c r="FI355" s="74"/>
      <c r="FJ355" s="74"/>
      <c r="FK355" s="74"/>
      <c r="FL355" s="74"/>
      <c r="FM355" s="74"/>
      <c r="FN355" s="74"/>
      <c r="FO355" s="74"/>
      <c r="FP355" s="74"/>
      <c r="FQ355" s="74"/>
      <c r="FR355" s="74"/>
      <c r="FS355" s="74"/>
      <c r="FT355" s="74"/>
      <c r="FU355" s="74"/>
      <c r="FV355" s="74"/>
      <c r="FW355" s="74"/>
      <c r="FX355" s="74"/>
      <c r="FY355" s="74"/>
      <c r="FZ355" s="74"/>
      <c r="GA355" s="74"/>
      <c r="GB355" s="74"/>
      <c r="GC355" s="74"/>
      <c r="GD355" s="74"/>
      <c r="GE355" s="74"/>
      <c r="GF355" s="74"/>
      <c r="GG355" s="74"/>
      <c r="GH355" s="74"/>
      <c r="GI355" s="74"/>
      <c r="GJ355" s="74"/>
      <c r="GK355" s="74"/>
      <c r="GL355" s="74"/>
      <c r="GM355" s="74"/>
      <c r="GN355" s="74"/>
      <c r="GO355" s="74"/>
      <c r="GP355" s="74"/>
      <c r="GQ355" s="74"/>
      <c r="GR355" s="74"/>
      <c r="GS355" s="74"/>
      <c r="GT355" s="74"/>
      <c r="GU355" s="74"/>
      <c r="GV355" s="74"/>
      <c r="GW355" s="74"/>
      <c r="GX355" s="74"/>
      <c r="GY355" s="74"/>
      <c r="GZ355" s="74"/>
      <c r="HA355" s="74"/>
      <c r="HB355" s="74"/>
      <c r="HC355" s="74"/>
    </row>
    <row r="356" spans="1:211" customFormat="1" ht="19.95" customHeight="1" x14ac:dyDescent="0.3">
      <c r="A356" s="36"/>
      <c r="B356" s="673"/>
      <c r="C356" s="674"/>
      <c r="D356" s="674"/>
      <c r="E356" s="674"/>
      <c r="F356" s="674"/>
      <c r="G356" s="674"/>
      <c r="H356" s="674"/>
      <c r="I356" s="674"/>
      <c r="J356" s="674"/>
      <c r="K356" s="674"/>
      <c r="L356" s="674"/>
      <c r="M356" s="674"/>
      <c r="N356" s="674"/>
      <c r="O356" s="674"/>
      <c r="P356" s="674"/>
      <c r="Q356" s="674"/>
      <c r="R356" s="675"/>
      <c r="S356" s="36"/>
      <c r="T356" s="74"/>
      <c r="U356" s="74"/>
      <c r="V356" s="74"/>
      <c r="W356" s="74"/>
      <c r="X356" s="74"/>
      <c r="Y356" s="74"/>
      <c r="Z356" s="74"/>
      <c r="AA356" s="74"/>
      <c r="AB356" s="74"/>
      <c r="AC356" s="74"/>
      <c r="AD356" s="74"/>
      <c r="AE356" s="74"/>
      <c r="AF356" s="74"/>
      <c r="AG356" s="74"/>
      <c r="AH356" s="74"/>
      <c r="AI356" s="74"/>
      <c r="AJ356" s="74"/>
      <c r="AK356" s="74"/>
      <c r="AL356" s="74"/>
      <c r="AM356" s="74"/>
      <c r="AN356" s="74"/>
      <c r="AO356" s="74"/>
      <c r="AP356" s="74"/>
      <c r="AQ356" s="74"/>
      <c r="AR356" s="74"/>
      <c r="AS356" s="74"/>
      <c r="AT356" s="74"/>
      <c r="AU356" s="74"/>
      <c r="AV356" s="74"/>
      <c r="AW356" s="74"/>
      <c r="AX356" s="74"/>
      <c r="AY356" s="74"/>
      <c r="AZ356" s="74"/>
      <c r="BA356" s="74"/>
      <c r="BB356" s="74"/>
      <c r="BC356" s="74"/>
      <c r="BD356" s="74"/>
      <c r="BE356" s="74"/>
      <c r="BF356" s="74"/>
      <c r="BG356" s="74"/>
      <c r="BH356" s="74"/>
      <c r="BI356" s="74"/>
      <c r="BJ356" s="74"/>
      <c r="BK356" s="74"/>
      <c r="BL356" s="74"/>
      <c r="BM356" s="74"/>
      <c r="BN356" s="74"/>
      <c r="BO356" s="74"/>
      <c r="BP356" s="74"/>
      <c r="BQ356" s="74"/>
      <c r="BR356" s="74"/>
      <c r="BS356" s="74"/>
      <c r="BT356" s="74"/>
      <c r="BU356" s="74"/>
      <c r="BV356" s="74"/>
      <c r="BW356" s="74"/>
      <c r="BX356" s="74"/>
      <c r="BY356" s="74"/>
      <c r="BZ356" s="74"/>
      <c r="CA356" s="74"/>
      <c r="CB356" s="74"/>
      <c r="CC356" s="74"/>
      <c r="CD356" s="74"/>
      <c r="CE356" s="74"/>
      <c r="CF356" s="74"/>
      <c r="CG356" s="74"/>
      <c r="CH356" s="74"/>
      <c r="CI356" s="74"/>
      <c r="CJ356" s="74"/>
      <c r="CK356" s="74"/>
      <c r="CL356" s="74"/>
      <c r="CM356" s="74"/>
      <c r="CN356" s="74"/>
      <c r="CO356" s="74"/>
      <c r="CP356" s="74"/>
      <c r="CQ356" s="74"/>
      <c r="CR356" s="74"/>
      <c r="CS356" s="74"/>
      <c r="CT356" s="74"/>
      <c r="CU356" s="74"/>
      <c r="CV356" s="74"/>
      <c r="CW356" s="74"/>
      <c r="CX356" s="74"/>
      <c r="CY356" s="74"/>
      <c r="CZ356" s="74"/>
      <c r="DA356" s="74"/>
      <c r="DB356" s="74"/>
      <c r="DC356" s="74"/>
      <c r="DD356" s="74"/>
      <c r="DE356" s="74"/>
      <c r="DF356" s="74"/>
      <c r="DG356" s="74"/>
      <c r="DH356" s="74"/>
      <c r="DI356" s="74"/>
      <c r="DJ356" s="74"/>
      <c r="DK356" s="74"/>
      <c r="DL356" s="74"/>
      <c r="DM356" s="74"/>
      <c r="DN356" s="74"/>
      <c r="DO356" s="74"/>
      <c r="DP356" s="74"/>
      <c r="DQ356" s="74"/>
      <c r="DR356" s="74"/>
      <c r="DS356" s="74"/>
      <c r="DT356" s="74"/>
      <c r="DU356" s="74"/>
      <c r="DV356" s="74"/>
      <c r="DW356" s="74"/>
      <c r="DX356" s="74"/>
      <c r="DY356" s="74"/>
      <c r="DZ356" s="74"/>
      <c r="EA356" s="74"/>
      <c r="EB356" s="74"/>
      <c r="EC356" s="74"/>
      <c r="ED356" s="74"/>
      <c r="EE356" s="74"/>
      <c r="EF356" s="74"/>
      <c r="EG356" s="74"/>
      <c r="EH356" s="74"/>
      <c r="EI356" s="74"/>
      <c r="EJ356" s="74"/>
      <c r="EK356" s="74"/>
      <c r="EL356" s="74"/>
      <c r="EM356" s="74"/>
      <c r="EN356" s="74"/>
      <c r="EO356" s="74"/>
      <c r="EP356" s="74"/>
      <c r="EQ356" s="74"/>
      <c r="ER356" s="74"/>
      <c r="ES356" s="74"/>
      <c r="ET356" s="74"/>
      <c r="EU356" s="74"/>
      <c r="EV356" s="74"/>
      <c r="EW356" s="74"/>
      <c r="EX356" s="74"/>
      <c r="EY356" s="74"/>
      <c r="EZ356" s="74"/>
      <c r="FA356" s="74"/>
      <c r="FB356" s="74"/>
      <c r="FC356" s="74"/>
      <c r="FD356" s="74"/>
      <c r="FE356" s="74"/>
      <c r="FF356" s="74"/>
      <c r="FG356" s="74"/>
      <c r="FH356" s="74"/>
      <c r="FI356" s="74"/>
      <c r="FJ356" s="74"/>
      <c r="FK356" s="74"/>
      <c r="FL356" s="74"/>
      <c r="FM356" s="74"/>
      <c r="FN356" s="74"/>
      <c r="FO356" s="74"/>
      <c r="FP356" s="74"/>
      <c r="FQ356" s="74"/>
      <c r="FR356" s="74"/>
      <c r="FS356" s="74"/>
      <c r="FT356" s="74"/>
      <c r="FU356" s="74"/>
      <c r="FV356" s="74"/>
      <c r="FW356" s="74"/>
      <c r="FX356" s="74"/>
      <c r="FY356" s="74"/>
      <c r="FZ356" s="74"/>
      <c r="GA356" s="74"/>
      <c r="GB356" s="74"/>
      <c r="GC356" s="74"/>
      <c r="GD356" s="74"/>
      <c r="GE356" s="74"/>
      <c r="GF356" s="74"/>
      <c r="GG356" s="74"/>
      <c r="GH356" s="74"/>
      <c r="GI356" s="74"/>
      <c r="GJ356" s="74"/>
      <c r="GK356" s="74"/>
      <c r="GL356" s="74"/>
      <c r="GM356" s="74"/>
      <c r="GN356" s="74"/>
      <c r="GO356" s="74"/>
      <c r="GP356" s="74"/>
      <c r="GQ356" s="74"/>
      <c r="GR356" s="74"/>
      <c r="GS356" s="74"/>
      <c r="GT356" s="74"/>
      <c r="GU356" s="74"/>
      <c r="GV356" s="74"/>
      <c r="GW356" s="74"/>
      <c r="GX356" s="74"/>
      <c r="GY356" s="74"/>
      <c r="GZ356" s="74"/>
      <c r="HA356" s="74"/>
      <c r="HB356" s="74"/>
      <c r="HC356" s="74"/>
    </row>
    <row r="357" spans="1:211" customFormat="1" ht="19.95" customHeight="1" x14ac:dyDescent="0.3">
      <c r="A357" s="36"/>
      <c r="B357" s="955" t="s">
        <v>2012</v>
      </c>
      <c r="C357" s="956"/>
      <c r="D357" s="956"/>
      <c r="E357" s="956"/>
      <c r="F357" s="956"/>
      <c r="G357" s="956"/>
      <c r="H357" s="956"/>
      <c r="I357" s="956"/>
      <c r="J357" s="956"/>
      <c r="K357" s="956"/>
      <c r="L357" s="956"/>
      <c r="M357" s="956"/>
      <c r="N357" s="956"/>
      <c r="O357" s="74"/>
      <c r="P357" s="74"/>
      <c r="Q357" s="74"/>
      <c r="R357" s="75"/>
      <c r="S357" s="36"/>
      <c r="T357" s="74"/>
      <c r="U357" s="74"/>
      <c r="V357" s="74"/>
      <c r="W357" s="74"/>
      <c r="X357" s="74"/>
      <c r="Y357" s="74"/>
      <c r="Z357" s="74"/>
      <c r="AA357" s="74"/>
      <c r="AB357" s="74"/>
      <c r="AC357" s="74"/>
      <c r="AD357" s="74"/>
      <c r="AE357" s="74"/>
      <c r="AF357" s="74"/>
      <c r="AG357" s="74"/>
      <c r="AH357" s="74"/>
      <c r="AI357" s="74"/>
      <c r="AJ357" s="74"/>
      <c r="AK357" s="74"/>
      <c r="AL357" s="74"/>
      <c r="AM357" s="74"/>
      <c r="AN357" s="74"/>
      <c r="AO357" s="74"/>
      <c r="AP357" s="74"/>
      <c r="AQ357" s="74"/>
      <c r="AR357" s="74"/>
      <c r="AS357" s="74"/>
      <c r="AT357" s="74"/>
      <c r="AU357" s="74"/>
      <c r="AV357" s="74"/>
      <c r="AW357" s="74"/>
      <c r="AX357" s="74"/>
      <c r="AY357" s="74"/>
      <c r="AZ357" s="74"/>
      <c r="BA357" s="74"/>
      <c r="BB357" s="74"/>
      <c r="BC357" s="74"/>
      <c r="BD357" s="74"/>
      <c r="BE357" s="74"/>
      <c r="BF357" s="74"/>
      <c r="BG357" s="74"/>
      <c r="BH357" s="74"/>
      <c r="BI357" s="74"/>
      <c r="BJ357" s="74"/>
      <c r="BK357" s="74"/>
      <c r="BL357" s="74"/>
      <c r="BM357" s="74"/>
      <c r="BN357" s="74"/>
      <c r="BO357" s="74"/>
      <c r="BP357" s="74"/>
      <c r="BQ357" s="74"/>
      <c r="BR357" s="74"/>
      <c r="BS357" s="74"/>
      <c r="BT357" s="74"/>
      <c r="BU357" s="74"/>
      <c r="BV357" s="74"/>
      <c r="BW357" s="74"/>
      <c r="BX357" s="74"/>
      <c r="BY357" s="74"/>
      <c r="BZ357" s="74"/>
      <c r="CA357" s="74"/>
      <c r="CB357" s="74"/>
      <c r="CC357" s="74"/>
      <c r="CD357" s="74"/>
      <c r="CE357" s="74"/>
      <c r="CF357" s="74"/>
      <c r="CG357" s="74"/>
      <c r="CH357" s="74"/>
      <c r="CI357" s="74"/>
      <c r="CJ357" s="74"/>
      <c r="CK357" s="74"/>
      <c r="CL357" s="74"/>
      <c r="CM357" s="74"/>
      <c r="CN357" s="74"/>
      <c r="CO357" s="74"/>
      <c r="CP357" s="74"/>
      <c r="CQ357" s="74"/>
      <c r="CR357" s="74"/>
      <c r="CS357" s="74"/>
      <c r="CT357" s="74"/>
      <c r="CU357" s="74"/>
      <c r="CV357" s="74"/>
      <c r="CW357" s="74"/>
      <c r="CX357" s="74"/>
      <c r="CY357" s="74"/>
      <c r="CZ357" s="74"/>
      <c r="DA357" s="74"/>
      <c r="DB357" s="74"/>
      <c r="DC357" s="74"/>
      <c r="DD357" s="74"/>
      <c r="DE357" s="74"/>
      <c r="DF357" s="74"/>
      <c r="DG357" s="74"/>
      <c r="DH357" s="74"/>
      <c r="DI357" s="74"/>
      <c r="DJ357" s="74"/>
      <c r="DK357" s="74"/>
      <c r="DL357" s="74"/>
      <c r="DM357" s="74"/>
      <c r="DN357" s="74"/>
      <c r="DO357" s="74"/>
      <c r="DP357" s="74"/>
      <c r="DQ357" s="74"/>
      <c r="DR357" s="74"/>
      <c r="DS357" s="74"/>
      <c r="DT357" s="74"/>
      <c r="DU357" s="74"/>
      <c r="DV357" s="74"/>
      <c r="DW357" s="74"/>
      <c r="DX357" s="74"/>
      <c r="DY357" s="74"/>
      <c r="DZ357" s="74"/>
      <c r="EA357" s="74"/>
      <c r="EB357" s="74"/>
      <c r="EC357" s="74"/>
      <c r="ED357" s="74"/>
      <c r="EE357" s="74"/>
      <c r="EF357" s="74"/>
      <c r="EG357" s="74"/>
      <c r="EH357" s="74"/>
      <c r="EI357" s="74"/>
      <c r="EJ357" s="74"/>
      <c r="EK357" s="74"/>
      <c r="EL357" s="74"/>
      <c r="EM357" s="74"/>
      <c r="EN357" s="74"/>
      <c r="EO357" s="74"/>
      <c r="EP357" s="74"/>
      <c r="EQ357" s="74"/>
      <c r="ER357" s="74"/>
      <c r="ES357" s="74"/>
      <c r="ET357" s="74"/>
      <c r="EU357" s="74"/>
      <c r="EV357" s="74"/>
      <c r="EW357" s="74"/>
      <c r="EX357" s="74"/>
      <c r="EY357" s="74"/>
      <c r="EZ357" s="74"/>
      <c r="FA357" s="74"/>
      <c r="FB357" s="74"/>
      <c r="FC357" s="74"/>
      <c r="FD357" s="74"/>
      <c r="FE357" s="74"/>
      <c r="FF357" s="74"/>
      <c r="FG357" s="74"/>
      <c r="FH357" s="74"/>
      <c r="FI357" s="74"/>
      <c r="FJ357" s="74"/>
      <c r="FK357" s="74"/>
      <c r="FL357" s="74"/>
      <c r="FM357" s="74"/>
      <c r="FN357" s="74"/>
      <c r="FO357" s="74"/>
      <c r="FP357" s="74"/>
      <c r="FQ357" s="74"/>
      <c r="FR357" s="74"/>
      <c r="FS357" s="74"/>
      <c r="FT357" s="74"/>
      <c r="FU357" s="74"/>
      <c r="FV357" s="74"/>
      <c r="FW357" s="74"/>
      <c r="FX357" s="74"/>
      <c r="FY357" s="74"/>
      <c r="FZ357" s="74"/>
      <c r="GA357" s="74"/>
      <c r="GB357" s="74"/>
      <c r="GC357" s="74"/>
      <c r="GD357" s="74"/>
      <c r="GE357" s="74"/>
      <c r="GF357" s="74"/>
      <c r="GG357" s="74"/>
      <c r="GH357" s="74"/>
      <c r="GI357" s="74"/>
      <c r="GJ357" s="74"/>
      <c r="GK357" s="74"/>
      <c r="GL357" s="74"/>
      <c r="GM357" s="74"/>
      <c r="GN357" s="74"/>
      <c r="GO357" s="74"/>
      <c r="GP357" s="74"/>
      <c r="GQ357" s="74"/>
      <c r="GR357" s="74"/>
      <c r="GS357" s="74"/>
      <c r="GT357" s="74"/>
      <c r="GU357" s="74"/>
      <c r="GV357" s="74"/>
      <c r="GW357" s="74"/>
      <c r="GX357" s="74"/>
      <c r="GY357" s="74"/>
      <c r="GZ357" s="74"/>
      <c r="HA357" s="74"/>
      <c r="HB357" s="74"/>
      <c r="HC357" s="74"/>
    </row>
    <row r="358" spans="1:211" s="239" customFormat="1" ht="19.95" customHeight="1" x14ac:dyDescent="0.3">
      <c r="A358" s="345"/>
      <c r="B358" s="686" t="s">
        <v>2013</v>
      </c>
      <c r="C358" s="687"/>
      <c r="D358" s="687"/>
      <c r="E358" s="687"/>
      <c r="F358" s="687"/>
      <c r="G358" s="687"/>
      <c r="H358" s="687"/>
      <c r="I358" s="687"/>
      <c r="J358" s="687"/>
      <c r="K358" s="687"/>
      <c r="L358" s="687"/>
      <c r="M358" s="687"/>
      <c r="N358" s="687"/>
      <c r="O358" s="687"/>
      <c r="P358" s="687"/>
      <c r="Q358" s="687"/>
      <c r="R358" s="238"/>
      <c r="S358" s="345"/>
      <c r="T358" s="237"/>
      <c r="U358" s="237"/>
      <c r="V358" s="237"/>
      <c r="W358" s="237"/>
      <c r="X358" s="237"/>
      <c r="Y358" s="237"/>
      <c r="Z358" s="237"/>
      <c r="AA358" s="237"/>
      <c r="AB358" s="237"/>
      <c r="AC358" s="237"/>
      <c r="AD358" s="237"/>
      <c r="AE358" s="237"/>
      <c r="AF358" s="237"/>
      <c r="AG358" s="237"/>
      <c r="AH358" s="237"/>
      <c r="AI358" s="237"/>
      <c r="AJ358" s="237"/>
      <c r="AK358" s="237"/>
      <c r="AL358" s="237"/>
      <c r="AM358" s="237"/>
      <c r="AN358" s="237"/>
      <c r="AO358" s="237"/>
      <c r="AP358" s="237"/>
      <c r="AQ358" s="237"/>
      <c r="AR358" s="237"/>
      <c r="AS358" s="237"/>
      <c r="AT358" s="237"/>
      <c r="AU358" s="237"/>
      <c r="AV358" s="237"/>
      <c r="AW358" s="237"/>
      <c r="AX358" s="237"/>
      <c r="AY358" s="237"/>
      <c r="AZ358" s="237"/>
      <c r="BA358" s="237"/>
      <c r="BB358" s="237"/>
      <c r="BC358" s="237"/>
      <c r="BD358" s="237"/>
      <c r="BE358" s="237"/>
      <c r="BF358" s="237"/>
      <c r="BG358" s="237"/>
      <c r="BH358" s="237"/>
      <c r="BI358" s="237"/>
      <c r="BJ358" s="237"/>
      <c r="BK358" s="237"/>
      <c r="BL358" s="237"/>
      <c r="BM358" s="237"/>
      <c r="BN358" s="237"/>
      <c r="BO358" s="237"/>
      <c r="BP358" s="237"/>
      <c r="BQ358" s="237"/>
      <c r="BR358" s="237"/>
      <c r="BS358" s="237"/>
      <c r="BT358" s="237"/>
      <c r="BU358" s="237"/>
      <c r="BV358" s="237"/>
      <c r="BW358" s="237"/>
      <c r="BX358" s="237"/>
      <c r="BY358" s="237"/>
      <c r="BZ358" s="237"/>
      <c r="CA358" s="237"/>
      <c r="CB358" s="237"/>
      <c r="CC358" s="237"/>
      <c r="CD358" s="237"/>
      <c r="CE358" s="237"/>
      <c r="CF358" s="237"/>
      <c r="CG358" s="237"/>
      <c r="CH358" s="237"/>
      <c r="CI358" s="237"/>
      <c r="CJ358" s="237"/>
      <c r="CK358" s="237"/>
      <c r="CL358" s="237"/>
      <c r="CM358" s="237"/>
      <c r="CN358" s="237"/>
      <c r="CO358" s="237"/>
      <c r="CP358" s="237"/>
      <c r="CQ358" s="237"/>
      <c r="CR358" s="237"/>
      <c r="CS358" s="237"/>
      <c r="CT358" s="237"/>
      <c r="CU358" s="237"/>
      <c r="CV358" s="237"/>
      <c r="CW358" s="237"/>
      <c r="CX358" s="237"/>
      <c r="CY358" s="237"/>
      <c r="CZ358" s="237"/>
      <c r="DA358" s="237"/>
      <c r="DB358" s="237"/>
      <c r="DC358" s="237"/>
      <c r="DD358" s="237"/>
      <c r="DE358" s="237"/>
      <c r="DF358" s="237"/>
      <c r="DG358" s="237"/>
      <c r="DH358" s="237"/>
      <c r="DI358" s="237"/>
      <c r="DJ358" s="237"/>
      <c r="DK358" s="237"/>
      <c r="DL358" s="237"/>
      <c r="DM358" s="237"/>
      <c r="DN358" s="237"/>
      <c r="DO358" s="237"/>
      <c r="DP358" s="237"/>
      <c r="DQ358" s="237"/>
      <c r="DR358" s="237"/>
      <c r="DS358" s="237"/>
      <c r="DT358" s="237"/>
      <c r="DU358" s="237"/>
      <c r="DV358" s="237"/>
      <c r="DW358" s="237"/>
      <c r="DX358" s="237"/>
      <c r="DY358" s="237"/>
      <c r="DZ358" s="237"/>
      <c r="EA358" s="237"/>
      <c r="EB358" s="237"/>
      <c r="EC358" s="237"/>
      <c r="ED358" s="237"/>
      <c r="EE358" s="237"/>
      <c r="EF358" s="237"/>
      <c r="EG358" s="237"/>
      <c r="EH358" s="237"/>
      <c r="EI358" s="237"/>
      <c r="EJ358" s="237"/>
      <c r="EK358" s="237"/>
      <c r="EL358" s="237"/>
      <c r="EM358" s="237"/>
      <c r="EN358" s="237"/>
      <c r="EO358" s="237"/>
      <c r="EP358" s="237"/>
      <c r="EQ358" s="237"/>
      <c r="ER358" s="237"/>
      <c r="ES358" s="237"/>
      <c r="ET358" s="237"/>
      <c r="EU358" s="237"/>
      <c r="EV358" s="237"/>
      <c r="EW358" s="237"/>
      <c r="EX358" s="237"/>
      <c r="EY358" s="237"/>
      <c r="EZ358" s="237"/>
      <c r="FA358" s="237"/>
      <c r="FB358" s="237"/>
      <c r="FC358" s="237"/>
      <c r="FD358" s="237"/>
      <c r="FE358" s="237"/>
      <c r="FF358" s="237"/>
      <c r="FG358" s="237"/>
      <c r="FH358" s="237"/>
      <c r="FI358" s="237"/>
      <c r="FJ358" s="237"/>
      <c r="FK358" s="237"/>
      <c r="FL358" s="237"/>
      <c r="FM358" s="237"/>
      <c r="FN358" s="237"/>
      <c r="FO358" s="237"/>
      <c r="FP358" s="237"/>
      <c r="FQ358" s="237"/>
      <c r="FR358" s="237"/>
      <c r="FS358" s="237"/>
      <c r="FT358" s="237"/>
      <c r="FU358" s="237"/>
      <c r="FV358" s="237"/>
      <c r="FW358" s="237"/>
      <c r="FX358" s="237"/>
      <c r="FY358" s="237"/>
      <c r="FZ358" s="237"/>
      <c r="GA358" s="237"/>
      <c r="GB358" s="237"/>
      <c r="GC358" s="237"/>
      <c r="GD358" s="237"/>
      <c r="GE358" s="237"/>
      <c r="GF358" s="237"/>
      <c r="GG358" s="237"/>
      <c r="GH358" s="237"/>
      <c r="GI358" s="237"/>
      <c r="GJ358" s="237"/>
      <c r="GK358" s="237"/>
      <c r="GL358" s="237"/>
      <c r="GM358" s="237"/>
      <c r="GN358" s="237"/>
      <c r="GO358" s="237"/>
      <c r="GP358" s="237"/>
      <c r="GQ358" s="237"/>
      <c r="GR358" s="237"/>
      <c r="GS358" s="237"/>
      <c r="GT358" s="237"/>
      <c r="GU358" s="237"/>
      <c r="GV358" s="237"/>
      <c r="GW358" s="237"/>
      <c r="GX358" s="237"/>
      <c r="GY358" s="237"/>
      <c r="GZ358" s="237"/>
      <c r="HA358" s="237"/>
      <c r="HB358" s="237"/>
      <c r="HC358" s="237"/>
    </row>
    <row r="359" spans="1:211" customFormat="1" ht="19.95" customHeight="1" x14ac:dyDescent="0.3">
      <c r="A359" s="229"/>
      <c r="B359" s="955" t="s">
        <v>2014</v>
      </c>
      <c r="C359" s="956"/>
      <c r="D359" s="956"/>
      <c r="E359" s="956"/>
      <c r="F359" s="956"/>
      <c r="G359" s="956"/>
      <c r="H359" s="956"/>
      <c r="I359" s="956"/>
      <c r="J359" s="493"/>
      <c r="K359" s="493"/>
      <c r="L359" s="232"/>
      <c r="M359" s="232"/>
      <c r="N359" s="232"/>
      <c r="O359" s="232"/>
      <c r="P359" s="232"/>
      <c r="Q359" s="232"/>
      <c r="R359" s="207"/>
      <c r="S359" s="229"/>
      <c r="T359" s="74"/>
      <c r="U359" s="74"/>
      <c r="V359" s="74"/>
      <c r="W359" s="74"/>
      <c r="X359" s="74"/>
      <c r="Y359" s="74"/>
      <c r="Z359" s="74"/>
      <c r="AA359" s="74"/>
      <c r="AB359" s="74"/>
      <c r="AC359" s="74"/>
      <c r="AD359" s="74"/>
      <c r="AE359" s="74"/>
      <c r="AF359" s="74"/>
      <c r="AG359" s="74"/>
      <c r="AH359" s="74"/>
      <c r="AI359" s="74"/>
      <c r="AJ359" s="74"/>
      <c r="AK359" s="74"/>
      <c r="AL359" s="74"/>
      <c r="AM359" s="74"/>
      <c r="AN359" s="74"/>
      <c r="AO359" s="74"/>
      <c r="AP359" s="74"/>
      <c r="AQ359" s="74"/>
      <c r="AR359" s="74"/>
      <c r="AS359" s="74"/>
      <c r="AT359" s="74"/>
      <c r="AU359" s="74"/>
      <c r="AV359" s="74"/>
      <c r="AW359" s="74"/>
      <c r="AX359" s="74"/>
      <c r="AY359" s="74"/>
      <c r="AZ359" s="74"/>
      <c r="BA359" s="74"/>
      <c r="BB359" s="74"/>
      <c r="BC359" s="74"/>
      <c r="BD359" s="74"/>
      <c r="BE359" s="74"/>
      <c r="BF359" s="74"/>
      <c r="BG359" s="74"/>
      <c r="BH359" s="74"/>
      <c r="BI359" s="74"/>
      <c r="BJ359" s="74"/>
      <c r="BK359" s="74"/>
      <c r="BL359" s="74"/>
      <c r="BM359" s="74"/>
      <c r="BN359" s="74"/>
      <c r="BO359" s="74"/>
      <c r="BP359" s="74"/>
      <c r="BQ359" s="74"/>
      <c r="BR359" s="74"/>
      <c r="BS359" s="74"/>
      <c r="BT359" s="74"/>
      <c r="BU359" s="74"/>
      <c r="BV359" s="74"/>
      <c r="BW359" s="74"/>
      <c r="BX359" s="74"/>
      <c r="BY359" s="74"/>
      <c r="BZ359" s="74"/>
      <c r="CA359" s="74"/>
      <c r="CB359" s="74"/>
      <c r="CC359" s="74"/>
      <c r="CD359" s="74"/>
      <c r="CE359" s="74"/>
      <c r="CF359" s="74"/>
      <c r="CG359" s="74"/>
      <c r="CH359" s="74"/>
      <c r="CI359" s="74"/>
      <c r="CJ359" s="74"/>
      <c r="CK359" s="74"/>
      <c r="CL359" s="74"/>
      <c r="CM359" s="74"/>
      <c r="CN359" s="74"/>
      <c r="CO359" s="74"/>
      <c r="CP359" s="74"/>
      <c r="CQ359" s="74"/>
      <c r="CR359" s="74"/>
      <c r="CS359" s="74"/>
      <c r="CT359" s="74"/>
      <c r="CU359" s="74"/>
      <c r="CV359" s="74"/>
      <c r="CW359" s="74"/>
      <c r="CX359" s="74"/>
      <c r="CY359" s="74"/>
      <c r="CZ359" s="74"/>
      <c r="DA359" s="74"/>
      <c r="DB359" s="74"/>
      <c r="DC359" s="74"/>
      <c r="DD359" s="74"/>
      <c r="DE359" s="74"/>
      <c r="DF359" s="74"/>
      <c r="DG359" s="74"/>
      <c r="DH359" s="74"/>
      <c r="DI359" s="74"/>
      <c r="DJ359" s="74"/>
      <c r="DK359" s="74"/>
      <c r="DL359" s="74"/>
      <c r="DM359" s="74"/>
      <c r="DN359" s="74"/>
      <c r="DO359" s="74"/>
      <c r="DP359" s="74"/>
      <c r="DQ359" s="74"/>
      <c r="DR359" s="74"/>
      <c r="DS359" s="74"/>
      <c r="DT359" s="74"/>
      <c r="DU359" s="74"/>
      <c r="DV359" s="74"/>
      <c r="DW359" s="74"/>
      <c r="DX359" s="74"/>
      <c r="DY359" s="74"/>
      <c r="DZ359" s="74"/>
      <c r="EA359" s="74"/>
      <c r="EB359" s="74"/>
      <c r="EC359" s="74"/>
      <c r="ED359" s="74"/>
      <c r="EE359" s="74"/>
      <c r="EF359" s="74"/>
      <c r="EG359" s="74"/>
      <c r="EH359" s="74"/>
      <c r="EI359" s="74"/>
      <c r="EJ359" s="74"/>
      <c r="EK359" s="74"/>
      <c r="EL359" s="74"/>
      <c r="EM359" s="74"/>
      <c r="EN359" s="74"/>
      <c r="EO359" s="74"/>
      <c r="EP359" s="74"/>
      <c r="EQ359" s="74"/>
      <c r="ER359" s="74"/>
      <c r="ES359" s="74"/>
      <c r="ET359" s="74"/>
      <c r="EU359" s="74"/>
      <c r="EV359" s="74"/>
      <c r="EW359" s="74"/>
      <c r="EX359" s="74"/>
      <c r="EY359" s="74"/>
      <c r="EZ359" s="74"/>
      <c r="FA359" s="74"/>
      <c r="FB359" s="74"/>
      <c r="FC359" s="74"/>
      <c r="FD359" s="74"/>
      <c r="FE359" s="74"/>
      <c r="FF359" s="74"/>
      <c r="FG359" s="74"/>
      <c r="FH359" s="74"/>
      <c r="FI359" s="74"/>
      <c r="FJ359" s="74"/>
      <c r="FK359" s="74"/>
      <c r="FL359" s="74"/>
      <c r="FM359" s="74"/>
      <c r="FN359" s="74"/>
      <c r="FO359" s="74"/>
      <c r="FP359" s="74"/>
      <c r="FQ359" s="74"/>
      <c r="FR359" s="74"/>
      <c r="FS359" s="74"/>
      <c r="FT359" s="74"/>
      <c r="FU359" s="74"/>
      <c r="FV359" s="74"/>
      <c r="FW359" s="74"/>
      <c r="FX359" s="74"/>
      <c r="FY359" s="74"/>
      <c r="FZ359" s="74"/>
      <c r="GA359" s="74"/>
      <c r="GB359" s="74"/>
      <c r="GC359" s="74"/>
      <c r="GD359" s="74"/>
      <c r="GE359" s="74"/>
      <c r="GF359" s="74"/>
      <c r="GG359" s="74"/>
      <c r="GH359" s="74"/>
      <c r="GI359" s="74"/>
      <c r="GJ359" s="74"/>
      <c r="GK359" s="74"/>
      <c r="GL359" s="74"/>
      <c r="GM359" s="74"/>
      <c r="GN359" s="74"/>
      <c r="GO359" s="74"/>
      <c r="GP359" s="74"/>
      <c r="GQ359" s="74"/>
      <c r="GR359" s="74"/>
      <c r="GS359" s="74"/>
      <c r="GT359" s="74"/>
      <c r="GU359" s="74"/>
      <c r="GV359" s="74"/>
      <c r="GW359" s="74"/>
      <c r="GX359" s="74"/>
      <c r="GY359" s="74"/>
      <c r="GZ359" s="74"/>
      <c r="HA359" s="74"/>
      <c r="HB359" s="74"/>
      <c r="HC359" s="74"/>
    </row>
    <row r="360" spans="1:211" s="239" customFormat="1" ht="19.95" customHeight="1" x14ac:dyDescent="0.3">
      <c r="A360" s="345"/>
      <c r="B360" s="686" t="s">
        <v>2015</v>
      </c>
      <c r="C360" s="687"/>
      <c r="D360" s="687"/>
      <c r="E360" s="687"/>
      <c r="F360" s="687"/>
      <c r="G360" s="687"/>
      <c r="H360" s="687"/>
      <c r="I360" s="687"/>
      <c r="J360" s="687"/>
      <c r="K360" s="687"/>
      <c r="L360" s="687"/>
      <c r="M360" s="687"/>
      <c r="N360" s="687"/>
      <c r="O360" s="687"/>
      <c r="P360" s="687"/>
      <c r="Q360" s="687"/>
      <c r="R360" s="688"/>
      <c r="S360" s="345"/>
      <c r="T360" s="237"/>
      <c r="U360" s="237"/>
      <c r="V360" s="237"/>
      <c r="W360" s="237"/>
      <c r="X360" s="237"/>
      <c r="Y360" s="237"/>
      <c r="Z360" s="237"/>
      <c r="AA360" s="237"/>
      <c r="AB360" s="237"/>
      <c r="AC360" s="237"/>
      <c r="AD360" s="237"/>
      <c r="AE360" s="237"/>
      <c r="AF360" s="237"/>
      <c r="AG360" s="237"/>
      <c r="AH360" s="237"/>
      <c r="AI360" s="237"/>
      <c r="AJ360" s="237"/>
      <c r="AK360" s="237"/>
      <c r="AL360" s="237"/>
      <c r="AM360" s="237"/>
      <c r="AN360" s="237"/>
      <c r="AO360" s="237"/>
      <c r="AP360" s="237"/>
      <c r="AQ360" s="237"/>
      <c r="AR360" s="237"/>
      <c r="AS360" s="237"/>
      <c r="AT360" s="237"/>
      <c r="AU360" s="237"/>
      <c r="AV360" s="237"/>
      <c r="AW360" s="237"/>
      <c r="AX360" s="237"/>
      <c r="AY360" s="237"/>
      <c r="AZ360" s="237"/>
      <c r="BA360" s="237"/>
      <c r="BB360" s="237"/>
      <c r="BC360" s="237"/>
      <c r="BD360" s="237"/>
      <c r="BE360" s="237"/>
      <c r="BF360" s="237"/>
      <c r="BG360" s="237"/>
      <c r="BH360" s="237"/>
      <c r="BI360" s="237"/>
      <c r="BJ360" s="237"/>
      <c r="BK360" s="237"/>
      <c r="BL360" s="237"/>
      <c r="BM360" s="237"/>
      <c r="BN360" s="237"/>
      <c r="BO360" s="237"/>
      <c r="BP360" s="237"/>
      <c r="BQ360" s="237"/>
      <c r="BR360" s="237"/>
      <c r="BS360" s="237"/>
      <c r="BT360" s="237"/>
      <c r="BU360" s="237"/>
      <c r="BV360" s="237"/>
      <c r="BW360" s="237"/>
      <c r="BX360" s="237"/>
      <c r="BY360" s="237"/>
      <c r="BZ360" s="237"/>
      <c r="CA360" s="237"/>
      <c r="CB360" s="237"/>
      <c r="CC360" s="237"/>
      <c r="CD360" s="237"/>
      <c r="CE360" s="237"/>
      <c r="CF360" s="237"/>
      <c r="CG360" s="237"/>
      <c r="CH360" s="237"/>
      <c r="CI360" s="237"/>
      <c r="CJ360" s="237"/>
      <c r="CK360" s="237"/>
      <c r="CL360" s="237"/>
      <c r="CM360" s="237"/>
      <c r="CN360" s="237"/>
      <c r="CO360" s="237"/>
      <c r="CP360" s="237"/>
      <c r="CQ360" s="237"/>
      <c r="CR360" s="237"/>
      <c r="CS360" s="237"/>
      <c r="CT360" s="237"/>
      <c r="CU360" s="237"/>
      <c r="CV360" s="237"/>
      <c r="CW360" s="237"/>
      <c r="CX360" s="237"/>
      <c r="CY360" s="237"/>
      <c r="CZ360" s="237"/>
      <c r="DA360" s="237"/>
      <c r="DB360" s="237"/>
      <c r="DC360" s="237"/>
      <c r="DD360" s="237"/>
      <c r="DE360" s="237"/>
      <c r="DF360" s="237"/>
      <c r="DG360" s="237"/>
      <c r="DH360" s="237"/>
      <c r="DI360" s="237"/>
      <c r="DJ360" s="237"/>
      <c r="DK360" s="237"/>
      <c r="DL360" s="237"/>
      <c r="DM360" s="237"/>
      <c r="DN360" s="237"/>
      <c r="DO360" s="237"/>
      <c r="DP360" s="237"/>
      <c r="DQ360" s="237"/>
      <c r="DR360" s="237"/>
      <c r="DS360" s="237"/>
      <c r="DT360" s="237"/>
      <c r="DU360" s="237"/>
      <c r="DV360" s="237"/>
      <c r="DW360" s="237"/>
      <c r="DX360" s="237"/>
      <c r="DY360" s="237"/>
      <c r="DZ360" s="237"/>
      <c r="EA360" s="237"/>
      <c r="EB360" s="237"/>
      <c r="EC360" s="237"/>
      <c r="ED360" s="237"/>
      <c r="EE360" s="237"/>
      <c r="EF360" s="237"/>
      <c r="EG360" s="237"/>
      <c r="EH360" s="237"/>
      <c r="EI360" s="237"/>
      <c r="EJ360" s="237"/>
      <c r="EK360" s="237"/>
      <c r="EL360" s="237"/>
      <c r="EM360" s="237"/>
      <c r="EN360" s="237"/>
      <c r="EO360" s="237"/>
      <c r="EP360" s="237"/>
      <c r="EQ360" s="237"/>
      <c r="ER360" s="237"/>
      <c r="ES360" s="237"/>
      <c r="ET360" s="237"/>
      <c r="EU360" s="237"/>
      <c r="EV360" s="237"/>
      <c r="EW360" s="237"/>
      <c r="EX360" s="237"/>
      <c r="EY360" s="237"/>
      <c r="EZ360" s="237"/>
      <c r="FA360" s="237"/>
      <c r="FB360" s="237"/>
      <c r="FC360" s="237"/>
      <c r="FD360" s="237"/>
      <c r="FE360" s="237"/>
      <c r="FF360" s="237"/>
      <c r="FG360" s="237"/>
      <c r="FH360" s="237"/>
      <c r="FI360" s="237"/>
      <c r="FJ360" s="237"/>
      <c r="FK360" s="237"/>
      <c r="FL360" s="237"/>
      <c r="FM360" s="237"/>
      <c r="FN360" s="237"/>
      <c r="FO360" s="237"/>
      <c r="FP360" s="237"/>
      <c r="FQ360" s="237"/>
      <c r="FR360" s="237"/>
      <c r="FS360" s="237"/>
      <c r="FT360" s="237"/>
      <c r="FU360" s="237"/>
      <c r="FV360" s="237"/>
      <c r="FW360" s="237"/>
      <c r="FX360" s="237"/>
      <c r="FY360" s="237"/>
      <c r="FZ360" s="237"/>
      <c r="GA360" s="237"/>
      <c r="GB360" s="237"/>
      <c r="GC360" s="237"/>
      <c r="GD360" s="237"/>
      <c r="GE360" s="237"/>
      <c r="GF360" s="237"/>
      <c r="GG360" s="237"/>
      <c r="GH360" s="237"/>
      <c r="GI360" s="237"/>
      <c r="GJ360" s="237"/>
      <c r="GK360" s="237"/>
      <c r="GL360" s="237"/>
      <c r="GM360" s="237"/>
      <c r="GN360" s="237"/>
      <c r="GO360" s="237"/>
      <c r="GP360" s="237"/>
      <c r="GQ360" s="237"/>
      <c r="GR360" s="237"/>
      <c r="GS360" s="237"/>
      <c r="GT360" s="237"/>
      <c r="GU360" s="237"/>
      <c r="GV360" s="237"/>
      <c r="GW360" s="237"/>
      <c r="GX360" s="237"/>
      <c r="GY360" s="237"/>
      <c r="GZ360" s="237"/>
      <c r="HA360" s="237"/>
      <c r="HB360" s="237"/>
      <c r="HC360" s="237"/>
    </row>
    <row r="361" spans="1:211" customFormat="1" ht="19.95" customHeight="1" x14ac:dyDescent="0.3">
      <c r="A361" s="36"/>
      <c r="B361" s="957" t="s">
        <v>2016</v>
      </c>
      <c r="C361" s="959"/>
      <c r="D361" s="959"/>
      <c r="E361" s="959"/>
      <c r="F361" s="959"/>
      <c r="G361" s="959"/>
      <c r="H361" s="959"/>
      <c r="I361" s="959"/>
      <c r="J361" s="959"/>
      <c r="K361" s="74"/>
      <c r="L361" s="74"/>
      <c r="M361" s="222"/>
      <c r="N361" s="74"/>
      <c r="O361" s="74"/>
      <c r="P361" s="74"/>
      <c r="Q361" s="74"/>
      <c r="R361" s="75"/>
      <c r="S361" s="36"/>
      <c r="T361" s="74"/>
      <c r="U361" s="74"/>
      <c r="V361" s="74"/>
      <c r="W361" s="74"/>
      <c r="X361" s="74"/>
      <c r="Y361" s="74"/>
      <c r="Z361" s="74"/>
      <c r="AA361" s="74"/>
      <c r="AB361" s="74"/>
      <c r="AC361" s="74"/>
      <c r="AD361" s="74"/>
      <c r="AE361" s="74"/>
      <c r="AF361" s="74"/>
      <c r="AG361" s="74"/>
      <c r="AH361" s="74"/>
      <c r="AI361" s="74"/>
      <c r="AJ361" s="74"/>
      <c r="AK361" s="74"/>
      <c r="AL361" s="74"/>
      <c r="AM361" s="74"/>
      <c r="AN361" s="74"/>
      <c r="AO361" s="74"/>
      <c r="AP361" s="74"/>
      <c r="AQ361" s="74"/>
      <c r="AR361" s="74"/>
      <c r="AS361" s="74"/>
      <c r="AT361" s="74"/>
      <c r="AU361" s="74"/>
      <c r="AV361" s="74"/>
      <c r="AW361" s="74"/>
      <c r="AX361" s="74"/>
      <c r="AY361" s="74"/>
      <c r="AZ361" s="74"/>
      <c r="BA361" s="74"/>
      <c r="BB361" s="74"/>
      <c r="BC361" s="74"/>
      <c r="BD361" s="74"/>
      <c r="BE361" s="74"/>
      <c r="BF361" s="74"/>
      <c r="BG361" s="74"/>
      <c r="BH361" s="74"/>
      <c r="BI361" s="74"/>
      <c r="BJ361" s="74"/>
      <c r="BK361" s="74"/>
      <c r="BL361" s="74"/>
      <c r="BM361" s="74"/>
      <c r="BN361" s="74"/>
      <c r="BO361" s="74"/>
      <c r="BP361" s="74"/>
      <c r="BQ361" s="74"/>
      <c r="BR361" s="74"/>
      <c r="BS361" s="74"/>
      <c r="BT361" s="74"/>
      <c r="BU361" s="74"/>
      <c r="BV361" s="74"/>
      <c r="BW361" s="74"/>
      <c r="BX361" s="74"/>
      <c r="BY361" s="74"/>
      <c r="BZ361" s="74"/>
      <c r="CA361" s="74"/>
      <c r="CB361" s="74"/>
      <c r="CC361" s="74"/>
      <c r="CD361" s="74"/>
      <c r="CE361" s="74"/>
      <c r="CF361" s="74"/>
      <c r="CG361" s="74"/>
      <c r="CH361" s="74"/>
      <c r="CI361" s="74"/>
      <c r="CJ361" s="74"/>
      <c r="CK361" s="74"/>
      <c r="CL361" s="74"/>
      <c r="CM361" s="74"/>
      <c r="CN361" s="74"/>
      <c r="CO361" s="74"/>
      <c r="CP361" s="74"/>
      <c r="CQ361" s="74"/>
      <c r="CR361" s="74"/>
      <c r="CS361" s="74"/>
      <c r="CT361" s="74"/>
      <c r="CU361" s="74"/>
      <c r="CV361" s="74"/>
      <c r="CW361" s="74"/>
      <c r="CX361" s="74"/>
      <c r="CY361" s="74"/>
      <c r="CZ361" s="74"/>
      <c r="DA361" s="74"/>
      <c r="DB361" s="74"/>
      <c r="DC361" s="74"/>
      <c r="DD361" s="74"/>
      <c r="DE361" s="74"/>
      <c r="DF361" s="74"/>
      <c r="DG361" s="74"/>
      <c r="DH361" s="74"/>
      <c r="DI361" s="74"/>
      <c r="DJ361" s="74"/>
      <c r="DK361" s="74"/>
      <c r="DL361" s="74"/>
      <c r="DM361" s="74"/>
      <c r="DN361" s="74"/>
      <c r="DO361" s="74"/>
      <c r="DP361" s="74"/>
      <c r="DQ361" s="74"/>
      <c r="DR361" s="74"/>
      <c r="DS361" s="74"/>
      <c r="DT361" s="74"/>
      <c r="DU361" s="74"/>
      <c r="DV361" s="74"/>
      <c r="DW361" s="74"/>
      <c r="DX361" s="74"/>
      <c r="DY361" s="74"/>
      <c r="DZ361" s="74"/>
      <c r="EA361" s="74"/>
      <c r="EB361" s="74"/>
      <c r="EC361" s="74"/>
      <c r="ED361" s="74"/>
      <c r="EE361" s="74"/>
      <c r="EF361" s="74"/>
      <c r="EG361" s="74"/>
      <c r="EH361" s="74"/>
      <c r="EI361" s="74"/>
      <c r="EJ361" s="74"/>
      <c r="EK361" s="74"/>
      <c r="EL361" s="74"/>
      <c r="EM361" s="74"/>
      <c r="EN361" s="74"/>
      <c r="EO361" s="74"/>
      <c r="EP361" s="74"/>
      <c r="EQ361" s="74"/>
      <c r="ER361" s="74"/>
      <c r="ES361" s="74"/>
      <c r="ET361" s="74"/>
      <c r="EU361" s="74"/>
      <c r="EV361" s="74"/>
      <c r="EW361" s="74"/>
      <c r="EX361" s="74"/>
      <c r="EY361" s="74"/>
      <c r="EZ361" s="74"/>
      <c r="FA361" s="74"/>
      <c r="FB361" s="74"/>
      <c r="FC361" s="74"/>
      <c r="FD361" s="74"/>
      <c r="FE361" s="74"/>
      <c r="FF361" s="74"/>
      <c r="FG361" s="74"/>
      <c r="FH361" s="74"/>
      <c r="FI361" s="74"/>
      <c r="FJ361" s="74"/>
      <c r="FK361" s="74"/>
      <c r="FL361" s="74"/>
      <c r="FM361" s="74"/>
      <c r="FN361" s="74"/>
      <c r="FO361" s="74"/>
      <c r="FP361" s="74"/>
      <c r="FQ361" s="74"/>
      <c r="FR361" s="74"/>
      <c r="FS361" s="74"/>
      <c r="FT361" s="74"/>
      <c r="FU361" s="74"/>
      <c r="FV361" s="74"/>
      <c r="FW361" s="74"/>
      <c r="FX361" s="74"/>
      <c r="FY361" s="74"/>
      <c r="FZ361" s="74"/>
      <c r="GA361" s="74"/>
      <c r="GB361" s="74"/>
      <c r="GC361" s="74"/>
      <c r="GD361" s="74"/>
      <c r="GE361" s="74"/>
      <c r="GF361" s="74"/>
      <c r="GG361" s="74"/>
      <c r="GH361" s="74"/>
      <c r="GI361" s="74"/>
      <c r="GJ361" s="74"/>
      <c r="GK361" s="74"/>
      <c r="GL361" s="74"/>
      <c r="GM361" s="74"/>
      <c r="GN361" s="74"/>
      <c r="GO361" s="74"/>
      <c r="GP361" s="74"/>
      <c r="GQ361" s="74"/>
      <c r="GR361" s="74"/>
      <c r="GS361" s="74"/>
      <c r="GT361" s="74"/>
      <c r="GU361" s="74"/>
      <c r="GV361" s="74"/>
      <c r="GW361" s="74"/>
      <c r="GX361" s="74"/>
      <c r="GY361" s="74"/>
      <c r="GZ361" s="74"/>
      <c r="HA361" s="74"/>
      <c r="HB361" s="74"/>
      <c r="HC361" s="74"/>
    </row>
    <row r="362" spans="1:211" s="239" customFormat="1" ht="19.95" customHeight="1" x14ac:dyDescent="0.3">
      <c r="A362" s="345"/>
      <c r="B362" s="673" t="s">
        <v>2017</v>
      </c>
      <c r="C362" s="674"/>
      <c r="D362" s="674"/>
      <c r="E362" s="674"/>
      <c r="F362" s="674"/>
      <c r="G362" s="674"/>
      <c r="H362" s="674"/>
      <c r="I362" s="674"/>
      <c r="J362" s="674"/>
      <c r="K362" s="674"/>
      <c r="L362" s="674"/>
      <c r="M362" s="674"/>
      <c r="N362" s="674"/>
      <c r="O362" s="674"/>
      <c r="P362" s="674"/>
      <c r="Q362" s="674"/>
      <c r="R362" s="675"/>
      <c r="S362" s="345"/>
      <c r="T362" s="237"/>
      <c r="U362" s="237"/>
      <c r="V362" s="237"/>
      <c r="W362" s="237"/>
      <c r="X362" s="237"/>
      <c r="Y362" s="237"/>
      <c r="Z362" s="237"/>
      <c r="AA362" s="237"/>
      <c r="AB362" s="237"/>
      <c r="AC362" s="237"/>
      <c r="AD362" s="237"/>
      <c r="AE362" s="237"/>
      <c r="AF362" s="237"/>
      <c r="AG362" s="237"/>
      <c r="AH362" s="237"/>
      <c r="AI362" s="237"/>
      <c r="AJ362" s="237"/>
      <c r="AK362" s="237"/>
      <c r="AL362" s="237"/>
      <c r="AM362" s="237"/>
      <c r="AN362" s="237"/>
      <c r="AO362" s="237"/>
      <c r="AP362" s="237"/>
      <c r="AQ362" s="237"/>
      <c r="AR362" s="237"/>
      <c r="AS362" s="237"/>
      <c r="AT362" s="237"/>
      <c r="AU362" s="237"/>
      <c r="AV362" s="237"/>
      <c r="AW362" s="237"/>
      <c r="AX362" s="237"/>
      <c r="AY362" s="237"/>
      <c r="AZ362" s="237"/>
      <c r="BA362" s="237"/>
      <c r="BB362" s="237"/>
      <c r="BC362" s="237"/>
      <c r="BD362" s="237"/>
      <c r="BE362" s="237"/>
      <c r="BF362" s="237"/>
      <c r="BG362" s="237"/>
      <c r="BH362" s="237"/>
      <c r="BI362" s="237"/>
      <c r="BJ362" s="237"/>
      <c r="BK362" s="237"/>
      <c r="BL362" s="237"/>
      <c r="BM362" s="237"/>
      <c r="BN362" s="237"/>
      <c r="BO362" s="237"/>
      <c r="BP362" s="237"/>
      <c r="BQ362" s="237"/>
      <c r="BR362" s="237"/>
      <c r="BS362" s="237"/>
      <c r="BT362" s="237"/>
      <c r="BU362" s="237"/>
      <c r="BV362" s="237"/>
      <c r="BW362" s="237"/>
      <c r="BX362" s="237"/>
      <c r="BY362" s="237"/>
      <c r="BZ362" s="237"/>
      <c r="CA362" s="237"/>
      <c r="CB362" s="237"/>
      <c r="CC362" s="237"/>
      <c r="CD362" s="237"/>
      <c r="CE362" s="237"/>
      <c r="CF362" s="237"/>
      <c r="CG362" s="237"/>
      <c r="CH362" s="237"/>
      <c r="CI362" s="237"/>
      <c r="CJ362" s="237"/>
      <c r="CK362" s="237"/>
      <c r="CL362" s="237"/>
      <c r="CM362" s="237"/>
      <c r="CN362" s="237"/>
      <c r="CO362" s="237"/>
      <c r="CP362" s="237"/>
      <c r="CQ362" s="237"/>
      <c r="CR362" s="237"/>
      <c r="CS362" s="237"/>
      <c r="CT362" s="237"/>
      <c r="CU362" s="237"/>
      <c r="CV362" s="237"/>
      <c r="CW362" s="237"/>
      <c r="CX362" s="237"/>
      <c r="CY362" s="237"/>
      <c r="CZ362" s="237"/>
      <c r="DA362" s="237"/>
      <c r="DB362" s="237"/>
      <c r="DC362" s="237"/>
      <c r="DD362" s="237"/>
      <c r="DE362" s="237"/>
      <c r="DF362" s="237"/>
      <c r="DG362" s="237"/>
      <c r="DH362" s="237"/>
      <c r="DI362" s="237"/>
      <c r="DJ362" s="237"/>
      <c r="DK362" s="237"/>
      <c r="DL362" s="237"/>
      <c r="DM362" s="237"/>
      <c r="DN362" s="237"/>
      <c r="DO362" s="237"/>
      <c r="DP362" s="237"/>
      <c r="DQ362" s="237"/>
      <c r="DR362" s="237"/>
      <c r="DS362" s="237"/>
      <c r="DT362" s="237"/>
      <c r="DU362" s="237"/>
      <c r="DV362" s="237"/>
      <c r="DW362" s="237"/>
      <c r="DX362" s="237"/>
      <c r="DY362" s="237"/>
      <c r="DZ362" s="237"/>
      <c r="EA362" s="237"/>
      <c r="EB362" s="237"/>
      <c r="EC362" s="237"/>
      <c r="ED362" s="237"/>
      <c r="EE362" s="237"/>
      <c r="EF362" s="237"/>
      <c r="EG362" s="237"/>
      <c r="EH362" s="237"/>
      <c r="EI362" s="237"/>
      <c r="EJ362" s="237"/>
      <c r="EK362" s="237"/>
      <c r="EL362" s="237"/>
      <c r="EM362" s="237"/>
      <c r="EN362" s="237"/>
      <c r="EO362" s="237"/>
      <c r="EP362" s="237"/>
      <c r="EQ362" s="237"/>
      <c r="ER362" s="237"/>
      <c r="ES362" s="237"/>
      <c r="ET362" s="237"/>
      <c r="EU362" s="237"/>
      <c r="EV362" s="237"/>
      <c r="EW362" s="237"/>
      <c r="EX362" s="237"/>
      <c r="EY362" s="237"/>
      <c r="EZ362" s="237"/>
      <c r="FA362" s="237"/>
      <c r="FB362" s="237"/>
      <c r="FC362" s="237"/>
      <c r="FD362" s="237"/>
      <c r="FE362" s="237"/>
      <c r="FF362" s="237"/>
      <c r="FG362" s="237"/>
      <c r="FH362" s="237"/>
      <c r="FI362" s="237"/>
      <c r="FJ362" s="237"/>
      <c r="FK362" s="237"/>
      <c r="FL362" s="237"/>
      <c r="FM362" s="237"/>
      <c r="FN362" s="237"/>
      <c r="FO362" s="237"/>
      <c r="FP362" s="237"/>
      <c r="FQ362" s="237"/>
      <c r="FR362" s="237"/>
      <c r="FS362" s="237"/>
      <c r="FT362" s="237"/>
      <c r="FU362" s="237"/>
      <c r="FV362" s="237"/>
      <c r="FW362" s="237"/>
      <c r="FX362" s="237"/>
      <c r="FY362" s="237"/>
      <c r="FZ362" s="237"/>
      <c r="GA362" s="237"/>
      <c r="GB362" s="237"/>
      <c r="GC362" s="237"/>
      <c r="GD362" s="237"/>
      <c r="GE362" s="237"/>
      <c r="GF362" s="237"/>
      <c r="GG362" s="237"/>
      <c r="GH362" s="237"/>
      <c r="GI362" s="237"/>
      <c r="GJ362" s="237"/>
      <c r="GK362" s="237"/>
      <c r="GL362" s="237"/>
      <c r="GM362" s="237"/>
      <c r="GN362" s="237"/>
      <c r="GO362" s="237"/>
      <c r="GP362" s="237"/>
      <c r="GQ362" s="237"/>
      <c r="GR362" s="237"/>
      <c r="GS362" s="237"/>
      <c r="GT362" s="237"/>
      <c r="GU362" s="237"/>
      <c r="GV362" s="237"/>
      <c r="GW362" s="237"/>
      <c r="GX362" s="237"/>
      <c r="GY362" s="237"/>
      <c r="GZ362" s="237"/>
      <c r="HA362" s="237"/>
      <c r="HB362" s="237"/>
      <c r="HC362" s="237"/>
    </row>
    <row r="363" spans="1:211" customFormat="1" ht="19.95" customHeight="1" x14ac:dyDescent="0.3">
      <c r="A363" s="229"/>
      <c r="B363" s="673"/>
      <c r="C363" s="674"/>
      <c r="D363" s="674"/>
      <c r="E363" s="674"/>
      <c r="F363" s="674"/>
      <c r="G363" s="674"/>
      <c r="H363" s="674"/>
      <c r="I363" s="674"/>
      <c r="J363" s="674"/>
      <c r="K363" s="674"/>
      <c r="L363" s="674"/>
      <c r="M363" s="674"/>
      <c r="N363" s="674"/>
      <c r="O363" s="674"/>
      <c r="P363" s="674"/>
      <c r="Q363" s="674"/>
      <c r="R363" s="675"/>
      <c r="S363" s="229"/>
      <c r="T363" s="74"/>
      <c r="U363" s="74"/>
      <c r="V363" s="74"/>
      <c r="W363" s="74"/>
      <c r="X363" s="74"/>
      <c r="Y363" s="74"/>
      <c r="Z363" s="74"/>
      <c r="AA363" s="74"/>
      <c r="AB363" s="74"/>
      <c r="AC363" s="74"/>
      <c r="AD363" s="74"/>
      <c r="AE363" s="74"/>
      <c r="AF363" s="74"/>
      <c r="AG363" s="74"/>
      <c r="AH363" s="74"/>
      <c r="AI363" s="74"/>
      <c r="AJ363" s="74"/>
      <c r="AK363" s="74"/>
      <c r="AL363" s="74"/>
      <c r="AM363" s="74"/>
      <c r="AN363" s="74"/>
      <c r="AO363" s="74"/>
      <c r="AP363" s="74"/>
      <c r="AQ363" s="74"/>
      <c r="AR363" s="74"/>
      <c r="AS363" s="74"/>
      <c r="AT363" s="74"/>
      <c r="AU363" s="74"/>
      <c r="AV363" s="74"/>
      <c r="AW363" s="74"/>
      <c r="AX363" s="74"/>
      <c r="AY363" s="74"/>
      <c r="AZ363" s="74"/>
      <c r="BA363" s="74"/>
      <c r="BB363" s="74"/>
      <c r="BC363" s="74"/>
      <c r="BD363" s="74"/>
      <c r="BE363" s="74"/>
      <c r="BF363" s="74"/>
      <c r="BG363" s="74"/>
      <c r="BH363" s="74"/>
      <c r="BI363" s="74"/>
      <c r="BJ363" s="74"/>
      <c r="BK363" s="74"/>
      <c r="BL363" s="74"/>
      <c r="BM363" s="74"/>
      <c r="BN363" s="74"/>
      <c r="BO363" s="74"/>
      <c r="BP363" s="74"/>
      <c r="BQ363" s="74"/>
      <c r="BR363" s="74"/>
      <c r="BS363" s="74"/>
      <c r="BT363" s="74"/>
      <c r="BU363" s="74"/>
      <c r="BV363" s="74"/>
      <c r="BW363" s="74"/>
      <c r="BX363" s="74"/>
      <c r="BY363" s="74"/>
      <c r="BZ363" s="74"/>
      <c r="CA363" s="74"/>
      <c r="CB363" s="74"/>
      <c r="CC363" s="74"/>
      <c r="CD363" s="74"/>
      <c r="CE363" s="74"/>
      <c r="CF363" s="74"/>
      <c r="CG363" s="74"/>
      <c r="CH363" s="74"/>
      <c r="CI363" s="74"/>
      <c r="CJ363" s="74"/>
      <c r="CK363" s="74"/>
      <c r="CL363" s="74"/>
      <c r="CM363" s="74"/>
      <c r="CN363" s="74"/>
      <c r="CO363" s="74"/>
      <c r="CP363" s="74"/>
      <c r="CQ363" s="74"/>
      <c r="CR363" s="74"/>
      <c r="CS363" s="74"/>
      <c r="CT363" s="74"/>
      <c r="CU363" s="74"/>
      <c r="CV363" s="74"/>
      <c r="CW363" s="74"/>
      <c r="CX363" s="74"/>
      <c r="CY363" s="74"/>
      <c r="CZ363" s="74"/>
      <c r="DA363" s="74"/>
      <c r="DB363" s="74"/>
      <c r="DC363" s="74"/>
      <c r="DD363" s="74"/>
      <c r="DE363" s="74"/>
      <c r="DF363" s="74"/>
      <c r="DG363" s="74"/>
      <c r="DH363" s="74"/>
      <c r="DI363" s="74"/>
      <c r="DJ363" s="74"/>
      <c r="DK363" s="74"/>
      <c r="DL363" s="74"/>
      <c r="DM363" s="74"/>
      <c r="DN363" s="74"/>
      <c r="DO363" s="74"/>
      <c r="DP363" s="74"/>
      <c r="DQ363" s="74"/>
      <c r="DR363" s="74"/>
      <c r="DS363" s="74"/>
      <c r="DT363" s="74"/>
      <c r="DU363" s="74"/>
      <c r="DV363" s="74"/>
      <c r="DW363" s="74"/>
      <c r="DX363" s="74"/>
      <c r="DY363" s="74"/>
      <c r="DZ363" s="74"/>
      <c r="EA363" s="74"/>
      <c r="EB363" s="74"/>
      <c r="EC363" s="74"/>
      <c r="ED363" s="74"/>
      <c r="EE363" s="74"/>
      <c r="EF363" s="74"/>
      <c r="EG363" s="74"/>
      <c r="EH363" s="74"/>
      <c r="EI363" s="74"/>
      <c r="EJ363" s="74"/>
      <c r="EK363" s="74"/>
      <c r="EL363" s="74"/>
      <c r="EM363" s="74"/>
      <c r="EN363" s="74"/>
      <c r="EO363" s="74"/>
      <c r="EP363" s="74"/>
      <c r="EQ363" s="74"/>
      <c r="ER363" s="74"/>
      <c r="ES363" s="74"/>
      <c r="ET363" s="74"/>
      <c r="EU363" s="74"/>
      <c r="EV363" s="74"/>
      <c r="EW363" s="74"/>
      <c r="EX363" s="74"/>
      <c r="EY363" s="74"/>
      <c r="EZ363" s="74"/>
      <c r="FA363" s="74"/>
      <c r="FB363" s="74"/>
      <c r="FC363" s="74"/>
      <c r="FD363" s="74"/>
      <c r="FE363" s="74"/>
      <c r="FF363" s="74"/>
      <c r="FG363" s="74"/>
      <c r="FH363" s="74"/>
      <c r="FI363" s="74"/>
      <c r="FJ363" s="74"/>
      <c r="FK363" s="74"/>
      <c r="FL363" s="74"/>
      <c r="FM363" s="74"/>
      <c r="FN363" s="74"/>
      <c r="FO363" s="74"/>
      <c r="FP363" s="74"/>
      <c r="FQ363" s="74"/>
      <c r="FR363" s="74"/>
      <c r="FS363" s="74"/>
      <c r="FT363" s="74"/>
      <c r="FU363" s="74"/>
      <c r="FV363" s="74"/>
      <c r="FW363" s="74"/>
      <c r="FX363" s="74"/>
      <c r="FY363" s="74"/>
      <c r="FZ363" s="74"/>
      <c r="GA363" s="74"/>
      <c r="GB363" s="74"/>
      <c r="GC363" s="74"/>
      <c r="GD363" s="74"/>
      <c r="GE363" s="74"/>
      <c r="GF363" s="74"/>
      <c r="GG363" s="74"/>
      <c r="GH363" s="74"/>
      <c r="GI363" s="74"/>
      <c r="GJ363" s="74"/>
      <c r="GK363" s="74"/>
      <c r="GL363" s="74"/>
      <c r="GM363" s="74"/>
      <c r="GN363" s="74"/>
      <c r="GO363" s="74"/>
      <c r="GP363" s="74"/>
      <c r="GQ363" s="74"/>
      <c r="GR363" s="74"/>
      <c r="GS363" s="74"/>
      <c r="GT363" s="74"/>
      <c r="GU363" s="74"/>
      <c r="GV363" s="74"/>
      <c r="GW363" s="74"/>
      <c r="GX363" s="74"/>
      <c r="GY363" s="74"/>
      <c r="GZ363" s="74"/>
      <c r="HA363" s="74"/>
      <c r="HB363" s="74"/>
      <c r="HC363" s="74"/>
    </row>
    <row r="364" spans="1:211" s="239" customFormat="1" ht="19.95" customHeight="1" x14ac:dyDescent="0.3">
      <c r="A364" s="345"/>
      <c r="B364" s="955" t="s">
        <v>2018</v>
      </c>
      <c r="C364" s="956"/>
      <c r="D364" s="956"/>
      <c r="E364" s="956"/>
      <c r="F364" s="956"/>
      <c r="G364" s="956"/>
      <c r="H364" s="956"/>
      <c r="I364" s="956"/>
      <c r="J364" s="956"/>
      <c r="K364" s="956"/>
      <c r="L364" s="956"/>
      <c r="M364" s="956"/>
      <c r="N364" s="74"/>
      <c r="O364" s="74"/>
      <c r="P364" s="74"/>
      <c r="Q364" s="74"/>
      <c r="R364" s="238"/>
      <c r="S364" s="345"/>
      <c r="T364" s="237"/>
      <c r="U364" s="237"/>
      <c r="V364" s="237"/>
      <c r="W364" s="237"/>
      <c r="X364" s="237"/>
      <c r="Y364" s="237"/>
      <c r="Z364" s="237"/>
      <c r="AA364" s="237"/>
      <c r="AB364" s="237"/>
      <c r="AC364" s="237"/>
      <c r="AD364" s="237"/>
      <c r="AE364" s="237"/>
      <c r="AF364" s="237"/>
      <c r="AG364" s="237"/>
      <c r="AH364" s="237"/>
      <c r="AI364" s="237"/>
      <c r="AJ364" s="237"/>
      <c r="AK364" s="237"/>
      <c r="AL364" s="237"/>
      <c r="AM364" s="237"/>
      <c r="AN364" s="237"/>
      <c r="AO364" s="237"/>
      <c r="AP364" s="237"/>
      <c r="AQ364" s="237"/>
      <c r="AR364" s="237"/>
      <c r="AS364" s="237"/>
      <c r="AT364" s="237"/>
      <c r="AU364" s="237"/>
      <c r="AV364" s="237"/>
      <c r="AW364" s="237"/>
      <c r="AX364" s="237"/>
      <c r="AY364" s="237"/>
      <c r="AZ364" s="237"/>
      <c r="BA364" s="237"/>
      <c r="BB364" s="237"/>
      <c r="BC364" s="237"/>
      <c r="BD364" s="237"/>
      <c r="BE364" s="237"/>
      <c r="BF364" s="237"/>
      <c r="BG364" s="237"/>
      <c r="BH364" s="237"/>
      <c r="BI364" s="237"/>
      <c r="BJ364" s="237"/>
      <c r="BK364" s="237"/>
      <c r="BL364" s="237"/>
      <c r="BM364" s="237"/>
      <c r="BN364" s="237"/>
      <c r="BO364" s="237"/>
      <c r="BP364" s="237"/>
      <c r="BQ364" s="237"/>
      <c r="BR364" s="237"/>
      <c r="BS364" s="237"/>
      <c r="BT364" s="237"/>
      <c r="BU364" s="237"/>
      <c r="BV364" s="237"/>
      <c r="BW364" s="237"/>
      <c r="BX364" s="237"/>
      <c r="BY364" s="237"/>
      <c r="BZ364" s="237"/>
      <c r="CA364" s="237"/>
      <c r="CB364" s="237"/>
      <c r="CC364" s="237"/>
      <c r="CD364" s="237"/>
      <c r="CE364" s="237"/>
      <c r="CF364" s="237"/>
      <c r="CG364" s="237"/>
      <c r="CH364" s="237"/>
      <c r="CI364" s="237"/>
      <c r="CJ364" s="237"/>
      <c r="CK364" s="237"/>
      <c r="CL364" s="237"/>
      <c r="CM364" s="237"/>
      <c r="CN364" s="237"/>
      <c r="CO364" s="237"/>
      <c r="CP364" s="237"/>
      <c r="CQ364" s="237"/>
      <c r="CR364" s="237"/>
      <c r="CS364" s="237"/>
      <c r="CT364" s="237"/>
      <c r="CU364" s="237"/>
      <c r="CV364" s="237"/>
      <c r="CW364" s="237"/>
      <c r="CX364" s="237"/>
      <c r="CY364" s="237"/>
      <c r="CZ364" s="237"/>
      <c r="DA364" s="237"/>
      <c r="DB364" s="237"/>
      <c r="DC364" s="237"/>
      <c r="DD364" s="237"/>
      <c r="DE364" s="237"/>
      <c r="DF364" s="237"/>
      <c r="DG364" s="237"/>
      <c r="DH364" s="237"/>
      <c r="DI364" s="237"/>
      <c r="DJ364" s="237"/>
      <c r="DK364" s="237"/>
      <c r="DL364" s="237"/>
      <c r="DM364" s="237"/>
      <c r="DN364" s="237"/>
      <c r="DO364" s="237"/>
      <c r="DP364" s="237"/>
      <c r="DQ364" s="237"/>
      <c r="DR364" s="237"/>
      <c r="DS364" s="237"/>
      <c r="DT364" s="237"/>
      <c r="DU364" s="237"/>
      <c r="DV364" s="237"/>
      <c r="DW364" s="237"/>
      <c r="DX364" s="237"/>
      <c r="DY364" s="237"/>
      <c r="DZ364" s="237"/>
      <c r="EA364" s="237"/>
      <c r="EB364" s="237"/>
      <c r="EC364" s="237"/>
      <c r="ED364" s="237"/>
      <c r="EE364" s="237"/>
      <c r="EF364" s="237"/>
      <c r="EG364" s="237"/>
      <c r="EH364" s="237"/>
      <c r="EI364" s="237"/>
      <c r="EJ364" s="237"/>
      <c r="EK364" s="237"/>
      <c r="EL364" s="237"/>
      <c r="EM364" s="237"/>
      <c r="EN364" s="237"/>
      <c r="EO364" s="237"/>
      <c r="EP364" s="237"/>
      <c r="EQ364" s="237"/>
      <c r="ER364" s="237"/>
      <c r="ES364" s="237"/>
      <c r="ET364" s="237"/>
      <c r="EU364" s="237"/>
      <c r="EV364" s="237"/>
      <c r="EW364" s="237"/>
      <c r="EX364" s="237"/>
      <c r="EY364" s="237"/>
      <c r="EZ364" s="237"/>
      <c r="FA364" s="237"/>
      <c r="FB364" s="237"/>
      <c r="FC364" s="237"/>
      <c r="FD364" s="237"/>
      <c r="FE364" s="237"/>
      <c r="FF364" s="237"/>
      <c r="FG364" s="237"/>
      <c r="FH364" s="237"/>
      <c r="FI364" s="237"/>
      <c r="FJ364" s="237"/>
      <c r="FK364" s="237"/>
      <c r="FL364" s="237"/>
      <c r="FM364" s="237"/>
      <c r="FN364" s="237"/>
      <c r="FO364" s="237"/>
      <c r="FP364" s="237"/>
      <c r="FQ364" s="237"/>
      <c r="FR364" s="237"/>
      <c r="FS364" s="237"/>
      <c r="FT364" s="237"/>
      <c r="FU364" s="237"/>
      <c r="FV364" s="237"/>
      <c r="FW364" s="237"/>
      <c r="FX364" s="237"/>
      <c r="FY364" s="237"/>
      <c r="FZ364" s="237"/>
      <c r="GA364" s="237"/>
      <c r="GB364" s="237"/>
      <c r="GC364" s="237"/>
      <c r="GD364" s="237"/>
      <c r="GE364" s="237"/>
      <c r="GF364" s="237"/>
      <c r="GG364" s="237"/>
      <c r="GH364" s="237"/>
      <c r="GI364" s="237"/>
      <c r="GJ364" s="237"/>
      <c r="GK364" s="237"/>
      <c r="GL364" s="237"/>
      <c r="GM364" s="237"/>
      <c r="GN364" s="237"/>
      <c r="GO364" s="237"/>
      <c r="GP364" s="237"/>
      <c r="GQ364" s="237"/>
      <c r="GR364" s="237"/>
      <c r="GS364" s="237"/>
      <c r="GT364" s="237"/>
      <c r="GU364" s="237"/>
      <c r="GV364" s="237"/>
      <c r="GW364" s="237"/>
      <c r="GX364" s="237"/>
      <c r="GY364" s="237"/>
      <c r="GZ364" s="237"/>
      <c r="HA364" s="237"/>
      <c r="HB364" s="237"/>
      <c r="HC364" s="237"/>
    </row>
    <row r="365" spans="1:211" customFormat="1" ht="19.95" customHeight="1" x14ac:dyDescent="0.3">
      <c r="A365" s="36"/>
      <c r="B365" s="686" t="s">
        <v>2019</v>
      </c>
      <c r="C365" s="687"/>
      <c r="D365" s="687"/>
      <c r="E365" s="687"/>
      <c r="F365" s="687"/>
      <c r="G365" s="687"/>
      <c r="H365" s="687"/>
      <c r="I365" s="687"/>
      <c r="J365" s="687"/>
      <c r="K365" s="74"/>
      <c r="L365" s="74"/>
      <c r="M365" s="222"/>
      <c r="N365" s="74"/>
      <c r="O365" s="74"/>
      <c r="P365" s="74"/>
      <c r="Q365" s="74"/>
      <c r="R365" s="75"/>
      <c r="S365" s="36"/>
      <c r="T365" s="74"/>
      <c r="U365" s="74"/>
      <c r="V365" s="74"/>
      <c r="W365" s="74"/>
      <c r="X365" s="74"/>
      <c r="Y365" s="74"/>
      <c r="Z365" s="74"/>
      <c r="AA365" s="74"/>
      <c r="AB365" s="74"/>
      <c r="AC365" s="74"/>
      <c r="AD365" s="74"/>
      <c r="AE365" s="74"/>
      <c r="AF365" s="74"/>
      <c r="AG365" s="74"/>
      <c r="AH365" s="74"/>
      <c r="AI365" s="74"/>
      <c r="AJ365" s="74"/>
      <c r="AK365" s="74"/>
      <c r="AL365" s="74"/>
      <c r="AM365" s="74"/>
      <c r="AN365" s="74"/>
      <c r="AO365" s="74"/>
      <c r="AP365" s="74"/>
      <c r="AQ365" s="74"/>
      <c r="AR365" s="74"/>
      <c r="AS365" s="74"/>
      <c r="AT365" s="74"/>
      <c r="AU365" s="74"/>
      <c r="AV365" s="74"/>
      <c r="AW365" s="74"/>
      <c r="AX365" s="74"/>
      <c r="AY365" s="74"/>
      <c r="AZ365" s="74"/>
      <c r="BA365" s="74"/>
      <c r="BB365" s="74"/>
      <c r="BC365" s="74"/>
      <c r="BD365" s="74"/>
      <c r="BE365" s="74"/>
      <c r="BF365" s="74"/>
      <c r="BG365" s="74"/>
      <c r="BH365" s="74"/>
      <c r="BI365" s="74"/>
      <c r="BJ365" s="74"/>
      <c r="BK365" s="74"/>
      <c r="BL365" s="74"/>
      <c r="BM365" s="74"/>
      <c r="BN365" s="74"/>
      <c r="BO365" s="74"/>
      <c r="BP365" s="74"/>
      <c r="BQ365" s="74"/>
      <c r="BR365" s="74"/>
      <c r="BS365" s="74"/>
      <c r="BT365" s="74"/>
      <c r="BU365" s="74"/>
      <c r="BV365" s="74"/>
      <c r="BW365" s="74"/>
      <c r="BX365" s="74"/>
      <c r="BY365" s="74"/>
      <c r="BZ365" s="74"/>
      <c r="CA365" s="74"/>
      <c r="CB365" s="74"/>
      <c r="CC365" s="74"/>
      <c r="CD365" s="74"/>
      <c r="CE365" s="74"/>
      <c r="CF365" s="74"/>
      <c r="CG365" s="74"/>
      <c r="CH365" s="74"/>
      <c r="CI365" s="74"/>
      <c r="CJ365" s="74"/>
      <c r="CK365" s="74"/>
      <c r="CL365" s="74"/>
      <c r="CM365" s="74"/>
      <c r="CN365" s="74"/>
      <c r="CO365" s="74"/>
      <c r="CP365" s="74"/>
      <c r="CQ365" s="74"/>
      <c r="CR365" s="74"/>
      <c r="CS365" s="74"/>
      <c r="CT365" s="74"/>
      <c r="CU365" s="74"/>
      <c r="CV365" s="74"/>
      <c r="CW365" s="74"/>
      <c r="CX365" s="74"/>
      <c r="CY365" s="74"/>
      <c r="CZ365" s="74"/>
      <c r="DA365" s="74"/>
      <c r="DB365" s="74"/>
      <c r="DC365" s="74"/>
      <c r="DD365" s="74"/>
      <c r="DE365" s="74"/>
      <c r="DF365" s="74"/>
      <c r="DG365" s="74"/>
      <c r="DH365" s="74"/>
      <c r="DI365" s="74"/>
      <c r="DJ365" s="74"/>
      <c r="DK365" s="74"/>
      <c r="DL365" s="74"/>
      <c r="DM365" s="74"/>
      <c r="DN365" s="74"/>
      <c r="DO365" s="74"/>
      <c r="DP365" s="74"/>
      <c r="DQ365" s="74"/>
      <c r="DR365" s="74"/>
      <c r="DS365" s="74"/>
      <c r="DT365" s="74"/>
      <c r="DU365" s="74"/>
      <c r="DV365" s="74"/>
      <c r="DW365" s="74"/>
      <c r="DX365" s="74"/>
      <c r="DY365" s="74"/>
      <c r="DZ365" s="74"/>
      <c r="EA365" s="74"/>
      <c r="EB365" s="74"/>
      <c r="EC365" s="74"/>
      <c r="ED365" s="74"/>
      <c r="EE365" s="74"/>
      <c r="EF365" s="74"/>
      <c r="EG365" s="74"/>
      <c r="EH365" s="74"/>
      <c r="EI365" s="74"/>
      <c r="EJ365" s="74"/>
      <c r="EK365" s="74"/>
      <c r="EL365" s="74"/>
      <c r="EM365" s="74"/>
      <c r="EN365" s="74"/>
      <c r="EO365" s="74"/>
      <c r="EP365" s="74"/>
      <c r="EQ365" s="74"/>
      <c r="ER365" s="74"/>
      <c r="ES365" s="74"/>
      <c r="ET365" s="74"/>
      <c r="EU365" s="74"/>
      <c r="EV365" s="74"/>
      <c r="EW365" s="74"/>
      <c r="EX365" s="74"/>
      <c r="EY365" s="74"/>
      <c r="EZ365" s="74"/>
      <c r="FA365" s="74"/>
      <c r="FB365" s="74"/>
      <c r="FC365" s="74"/>
      <c r="FD365" s="74"/>
      <c r="FE365" s="74"/>
      <c r="FF365" s="74"/>
      <c r="FG365" s="74"/>
      <c r="FH365" s="74"/>
      <c r="FI365" s="74"/>
      <c r="FJ365" s="74"/>
      <c r="FK365" s="74"/>
      <c r="FL365" s="74"/>
      <c r="FM365" s="74"/>
      <c r="FN365" s="74"/>
      <c r="FO365" s="74"/>
      <c r="FP365" s="74"/>
      <c r="FQ365" s="74"/>
      <c r="FR365" s="74"/>
      <c r="FS365" s="74"/>
      <c r="FT365" s="74"/>
      <c r="FU365" s="74"/>
      <c r="FV365" s="74"/>
      <c r="FW365" s="74"/>
      <c r="FX365" s="74"/>
      <c r="FY365" s="74"/>
      <c r="FZ365" s="74"/>
      <c r="GA365" s="74"/>
      <c r="GB365" s="74"/>
      <c r="GC365" s="74"/>
      <c r="GD365" s="74"/>
      <c r="GE365" s="74"/>
      <c r="GF365" s="74"/>
      <c r="GG365" s="74"/>
      <c r="GH365" s="74"/>
      <c r="GI365" s="74"/>
      <c r="GJ365" s="74"/>
      <c r="GK365" s="74"/>
      <c r="GL365" s="74"/>
      <c r="GM365" s="74"/>
      <c r="GN365" s="74"/>
      <c r="GO365" s="74"/>
      <c r="GP365" s="74"/>
      <c r="GQ365" s="74"/>
      <c r="GR365" s="74"/>
      <c r="GS365" s="74"/>
      <c r="GT365" s="74"/>
      <c r="GU365" s="74"/>
      <c r="GV365" s="74"/>
      <c r="GW365" s="74"/>
      <c r="GX365" s="74"/>
      <c r="GY365" s="74"/>
      <c r="GZ365" s="74"/>
      <c r="HA365" s="74"/>
      <c r="HB365" s="74"/>
      <c r="HC365" s="74"/>
    </row>
    <row r="366" spans="1:211" customFormat="1" ht="19.95" customHeight="1" x14ac:dyDescent="0.3">
      <c r="A366" s="36"/>
      <c r="B366" s="955" t="s">
        <v>2020</v>
      </c>
      <c r="C366" s="956"/>
      <c r="D366" s="956"/>
      <c r="E366" s="956"/>
      <c r="F366" s="956"/>
      <c r="G366" s="956"/>
      <c r="H366" s="956"/>
      <c r="I366" s="956"/>
      <c r="J366" s="956"/>
      <c r="K366" s="956"/>
      <c r="L366" s="956"/>
      <c r="M366" s="222"/>
      <c r="N366" s="74"/>
      <c r="O366" s="74"/>
      <c r="P366" s="74"/>
      <c r="Q366" s="74"/>
      <c r="R366" s="75"/>
      <c r="S366" s="36"/>
      <c r="T366" s="74"/>
      <c r="U366" s="74"/>
      <c r="V366" s="74"/>
      <c r="W366" s="74"/>
      <c r="X366" s="74"/>
      <c r="Y366" s="74"/>
      <c r="Z366" s="74"/>
      <c r="AA366" s="74"/>
      <c r="AB366" s="74"/>
      <c r="AC366" s="74"/>
      <c r="AD366" s="74"/>
      <c r="AE366" s="74"/>
      <c r="AF366" s="74"/>
      <c r="AG366" s="74"/>
      <c r="AH366" s="74"/>
      <c r="AI366" s="74"/>
      <c r="AJ366" s="74"/>
      <c r="AK366" s="74"/>
      <c r="AL366" s="74"/>
      <c r="AM366" s="74"/>
      <c r="AN366" s="74"/>
      <c r="AO366" s="74"/>
      <c r="AP366" s="74"/>
      <c r="AQ366" s="74"/>
      <c r="AR366" s="74"/>
      <c r="AS366" s="74"/>
      <c r="AT366" s="74"/>
      <c r="AU366" s="74"/>
      <c r="AV366" s="74"/>
      <c r="AW366" s="74"/>
      <c r="AX366" s="74"/>
      <c r="AY366" s="74"/>
      <c r="AZ366" s="74"/>
      <c r="BA366" s="74"/>
      <c r="BB366" s="74"/>
      <c r="BC366" s="74"/>
      <c r="BD366" s="74"/>
      <c r="BE366" s="74"/>
      <c r="BF366" s="74"/>
      <c r="BG366" s="74"/>
      <c r="BH366" s="74"/>
      <c r="BI366" s="74"/>
      <c r="BJ366" s="74"/>
      <c r="BK366" s="74"/>
      <c r="BL366" s="74"/>
      <c r="BM366" s="74"/>
      <c r="BN366" s="74"/>
      <c r="BO366" s="74"/>
      <c r="BP366" s="74"/>
      <c r="BQ366" s="74"/>
      <c r="BR366" s="74"/>
      <c r="BS366" s="74"/>
      <c r="BT366" s="74"/>
      <c r="BU366" s="74"/>
      <c r="BV366" s="74"/>
      <c r="BW366" s="74"/>
      <c r="BX366" s="74"/>
      <c r="BY366" s="74"/>
      <c r="BZ366" s="74"/>
      <c r="CA366" s="74"/>
      <c r="CB366" s="74"/>
      <c r="CC366" s="74"/>
      <c r="CD366" s="74"/>
      <c r="CE366" s="74"/>
      <c r="CF366" s="74"/>
      <c r="CG366" s="74"/>
      <c r="CH366" s="74"/>
      <c r="CI366" s="74"/>
      <c r="CJ366" s="74"/>
      <c r="CK366" s="74"/>
      <c r="CL366" s="74"/>
      <c r="CM366" s="74"/>
      <c r="CN366" s="74"/>
      <c r="CO366" s="74"/>
      <c r="CP366" s="74"/>
      <c r="CQ366" s="74"/>
      <c r="CR366" s="74"/>
      <c r="CS366" s="74"/>
      <c r="CT366" s="74"/>
      <c r="CU366" s="74"/>
      <c r="CV366" s="74"/>
      <c r="CW366" s="74"/>
      <c r="CX366" s="74"/>
      <c r="CY366" s="74"/>
      <c r="CZ366" s="74"/>
      <c r="DA366" s="74"/>
      <c r="DB366" s="74"/>
      <c r="DC366" s="74"/>
      <c r="DD366" s="74"/>
      <c r="DE366" s="74"/>
      <c r="DF366" s="74"/>
      <c r="DG366" s="74"/>
      <c r="DH366" s="74"/>
      <c r="DI366" s="74"/>
      <c r="DJ366" s="74"/>
      <c r="DK366" s="74"/>
      <c r="DL366" s="74"/>
      <c r="DM366" s="74"/>
      <c r="DN366" s="74"/>
      <c r="DO366" s="74"/>
      <c r="DP366" s="74"/>
      <c r="DQ366" s="74"/>
      <c r="DR366" s="74"/>
      <c r="DS366" s="74"/>
      <c r="DT366" s="74"/>
      <c r="DU366" s="74"/>
      <c r="DV366" s="74"/>
      <c r="DW366" s="74"/>
      <c r="DX366" s="74"/>
      <c r="DY366" s="74"/>
      <c r="DZ366" s="74"/>
      <c r="EA366" s="74"/>
      <c r="EB366" s="74"/>
      <c r="EC366" s="74"/>
      <c r="ED366" s="74"/>
      <c r="EE366" s="74"/>
      <c r="EF366" s="74"/>
      <c r="EG366" s="74"/>
      <c r="EH366" s="74"/>
      <c r="EI366" s="74"/>
      <c r="EJ366" s="74"/>
      <c r="EK366" s="74"/>
      <c r="EL366" s="74"/>
      <c r="EM366" s="74"/>
      <c r="EN366" s="74"/>
      <c r="EO366" s="74"/>
      <c r="EP366" s="74"/>
      <c r="EQ366" s="74"/>
      <c r="ER366" s="74"/>
      <c r="ES366" s="74"/>
      <c r="ET366" s="74"/>
      <c r="EU366" s="74"/>
      <c r="EV366" s="74"/>
      <c r="EW366" s="74"/>
      <c r="EX366" s="74"/>
      <c r="EY366" s="74"/>
      <c r="EZ366" s="74"/>
      <c r="FA366" s="74"/>
      <c r="FB366" s="74"/>
      <c r="FC366" s="74"/>
      <c r="FD366" s="74"/>
      <c r="FE366" s="74"/>
      <c r="FF366" s="74"/>
      <c r="FG366" s="74"/>
      <c r="FH366" s="74"/>
      <c r="FI366" s="74"/>
      <c r="FJ366" s="74"/>
      <c r="FK366" s="74"/>
      <c r="FL366" s="74"/>
      <c r="FM366" s="74"/>
      <c r="FN366" s="74"/>
      <c r="FO366" s="74"/>
      <c r="FP366" s="74"/>
      <c r="FQ366" s="74"/>
      <c r="FR366" s="74"/>
      <c r="FS366" s="74"/>
      <c r="FT366" s="74"/>
      <c r="FU366" s="74"/>
      <c r="FV366" s="74"/>
      <c r="FW366" s="74"/>
      <c r="FX366" s="74"/>
      <c r="FY366" s="74"/>
      <c r="FZ366" s="74"/>
      <c r="GA366" s="74"/>
      <c r="GB366" s="74"/>
      <c r="GC366" s="74"/>
      <c r="GD366" s="74"/>
      <c r="GE366" s="74"/>
      <c r="GF366" s="74"/>
      <c r="GG366" s="74"/>
      <c r="GH366" s="74"/>
      <c r="GI366" s="74"/>
      <c r="GJ366" s="74"/>
      <c r="GK366" s="74"/>
      <c r="GL366" s="74"/>
      <c r="GM366" s="74"/>
      <c r="GN366" s="74"/>
      <c r="GO366" s="74"/>
      <c r="GP366" s="74"/>
      <c r="GQ366" s="74"/>
      <c r="GR366" s="74"/>
      <c r="GS366" s="74"/>
      <c r="GT366" s="74"/>
      <c r="GU366" s="74"/>
      <c r="GV366" s="74"/>
      <c r="GW366" s="74"/>
      <c r="GX366" s="74"/>
      <c r="GY366" s="74"/>
      <c r="GZ366" s="74"/>
      <c r="HA366" s="74"/>
      <c r="HB366" s="74"/>
      <c r="HC366" s="74"/>
    </row>
    <row r="367" spans="1:211" customFormat="1" ht="19.95" customHeight="1" x14ac:dyDescent="0.3">
      <c r="A367" s="36"/>
      <c r="B367" s="686" t="s">
        <v>2021</v>
      </c>
      <c r="C367" s="687"/>
      <c r="D367" s="687"/>
      <c r="E367" s="687"/>
      <c r="F367" s="687"/>
      <c r="G367" s="687"/>
      <c r="H367" s="687"/>
      <c r="I367" s="687"/>
      <c r="J367" s="687"/>
      <c r="K367" s="687"/>
      <c r="L367" s="74"/>
      <c r="M367" s="222"/>
      <c r="N367" s="74"/>
      <c r="O367" s="74"/>
      <c r="P367" s="74"/>
      <c r="Q367" s="74"/>
      <c r="R367" s="75"/>
      <c r="S367" s="36"/>
      <c r="T367" s="74"/>
      <c r="U367" s="74"/>
      <c r="V367" s="74"/>
      <c r="W367" s="74"/>
      <c r="X367" s="74"/>
      <c r="Y367" s="74"/>
      <c r="Z367" s="74"/>
      <c r="AA367" s="74"/>
      <c r="AB367" s="74"/>
      <c r="AC367" s="74"/>
      <c r="AD367" s="74"/>
      <c r="AE367" s="74"/>
      <c r="AF367" s="74"/>
      <c r="AG367" s="74"/>
      <c r="AH367" s="74"/>
      <c r="AI367" s="74"/>
      <c r="AJ367" s="74"/>
      <c r="AK367" s="74"/>
      <c r="AL367" s="74"/>
      <c r="AM367" s="74"/>
      <c r="AN367" s="74"/>
      <c r="AO367" s="74"/>
      <c r="AP367" s="74"/>
      <c r="AQ367" s="74"/>
      <c r="AR367" s="74"/>
      <c r="AS367" s="74"/>
      <c r="AT367" s="74"/>
      <c r="AU367" s="74"/>
      <c r="AV367" s="74"/>
      <c r="AW367" s="74"/>
      <c r="AX367" s="74"/>
      <c r="AY367" s="74"/>
      <c r="AZ367" s="74"/>
      <c r="BA367" s="74"/>
      <c r="BB367" s="74"/>
      <c r="BC367" s="74"/>
      <c r="BD367" s="74"/>
      <c r="BE367" s="74"/>
      <c r="BF367" s="74"/>
      <c r="BG367" s="74"/>
      <c r="BH367" s="74"/>
      <c r="BI367" s="74"/>
      <c r="BJ367" s="74"/>
      <c r="BK367" s="74"/>
      <c r="BL367" s="74"/>
      <c r="BM367" s="74"/>
      <c r="BN367" s="74"/>
      <c r="BO367" s="74"/>
      <c r="BP367" s="74"/>
      <c r="BQ367" s="74"/>
      <c r="BR367" s="74"/>
      <c r="BS367" s="74"/>
      <c r="BT367" s="74"/>
      <c r="BU367" s="74"/>
      <c r="BV367" s="74"/>
      <c r="BW367" s="74"/>
      <c r="BX367" s="74"/>
      <c r="BY367" s="74"/>
      <c r="BZ367" s="74"/>
      <c r="CA367" s="74"/>
      <c r="CB367" s="74"/>
      <c r="CC367" s="74"/>
      <c r="CD367" s="74"/>
      <c r="CE367" s="74"/>
      <c r="CF367" s="74"/>
      <c r="CG367" s="74"/>
      <c r="CH367" s="74"/>
      <c r="CI367" s="74"/>
      <c r="CJ367" s="74"/>
      <c r="CK367" s="74"/>
      <c r="CL367" s="74"/>
      <c r="CM367" s="74"/>
      <c r="CN367" s="74"/>
      <c r="CO367" s="74"/>
      <c r="CP367" s="74"/>
      <c r="CQ367" s="74"/>
      <c r="CR367" s="74"/>
      <c r="CS367" s="74"/>
      <c r="CT367" s="74"/>
      <c r="CU367" s="74"/>
      <c r="CV367" s="74"/>
      <c r="CW367" s="74"/>
      <c r="CX367" s="74"/>
      <c r="CY367" s="74"/>
      <c r="CZ367" s="74"/>
      <c r="DA367" s="74"/>
      <c r="DB367" s="74"/>
      <c r="DC367" s="74"/>
      <c r="DD367" s="74"/>
      <c r="DE367" s="74"/>
      <c r="DF367" s="74"/>
      <c r="DG367" s="74"/>
      <c r="DH367" s="74"/>
      <c r="DI367" s="74"/>
      <c r="DJ367" s="74"/>
      <c r="DK367" s="74"/>
      <c r="DL367" s="74"/>
      <c r="DM367" s="74"/>
      <c r="DN367" s="74"/>
      <c r="DO367" s="74"/>
      <c r="DP367" s="74"/>
      <c r="DQ367" s="74"/>
      <c r="DR367" s="74"/>
      <c r="DS367" s="74"/>
      <c r="DT367" s="74"/>
      <c r="DU367" s="74"/>
      <c r="DV367" s="74"/>
      <c r="DW367" s="74"/>
      <c r="DX367" s="74"/>
      <c r="DY367" s="74"/>
      <c r="DZ367" s="74"/>
      <c r="EA367" s="74"/>
      <c r="EB367" s="74"/>
      <c r="EC367" s="74"/>
      <c r="ED367" s="74"/>
      <c r="EE367" s="74"/>
      <c r="EF367" s="74"/>
      <c r="EG367" s="74"/>
      <c r="EH367" s="74"/>
      <c r="EI367" s="74"/>
      <c r="EJ367" s="74"/>
      <c r="EK367" s="74"/>
      <c r="EL367" s="74"/>
      <c r="EM367" s="74"/>
      <c r="EN367" s="74"/>
      <c r="EO367" s="74"/>
      <c r="EP367" s="74"/>
      <c r="EQ367" s="74"/>
      <c r="ER367" s="74"/>
      <c r="ES367" s="74"/>
      <c r="ET367" s="74"/>
      <c r="EU367" s="74"/>
      <c r="EV367" s="74"/>
      <c r="EW367" s="74"/>
      <c r="EX367" s="74"/>
      <c r="EY367" s="74"/>
      <c r="EZ367" s="74"/>
      <c r="FA367" s="74"/>
      <c r="FB367" s="74"/>
      <c r="FC367" s="74"/>
      <c r="FD367" s="74"/>
      <c r="FE367" s="74"/>
      <c r="FF367" s="74"/>
      <c r="FG367" s="74"/>
      <c r="FH367" s="74"/>
      <c r="FI367" s="74"/>
      <c r="FJ367" s="74"/>
      <c r="FK367" s="74"/>
      <c r="FL367" s="74"/>
      <c r="FM367" s="74"/>
      <c r="FN367" s="74"/>
      <c r="FO367" s="74"/>
      <c r="FP367" s="74"/>
      <c r="FQ367" s="74"/>
      <c r="FR367" s="74"/>
      <c r="FS367" s="74"/>
      <c r="FT367" s="74"/>
      <c r="FU367" s="74"/>
      <c r="FV367" s="74"/>
      <c r="FW367" s="74"/>
      <c r="FX367" s="74"/>
      <c r="FY367" s="74"/>
      <c r="FZ367" s="74"/>
      <c r="GA367" s="74"/>
      <c r="GB367" s="74"/>
      <c r="GC367" s="74"/>
      <c r="GD367" s="74"/>
      <c r="GE367" s="74"/>
      <c r="GF367" s="74"/>
      <c r="GG367" s="74"/>
      <c r="GH367" s="74"/>
      <c r="GI367" s="74"/>
      <c r="GJ367" s="74"/>
      <c r="GK367" s="74"/>
      <c r="GL367" s="74"/>
      <c r="GM367" s="74"/>
      <c r="GN367" s="74"/>
      <c r="GO367" s="74"/>
      <c r="GP367" s="74"/>
      <c r="GQ367" s="74"/>
      <c r="GR367" s="74"/>
      <c r="GS367" s="74"/>
      <c r="GT367" s="74"/>
      <c r="GU367" s="74"/>
      <c r="GV367" s="74"/>
      <c r="GW367" s="74"/>
      <c r="GX367" s="74"/>
      <c r="GY367" s="74"/>
      <c r="GZ367" s="74"/>
      <c r="HA367" s="74"/>
      <c r="HB367" s="74"/>
      <c r="HC367" s="74"/>
    </row>
    <row r="368" spans="1:211" customFormat="1" ht="19.95" customHeight="1" x14ac:dyDescent="0.3">
      <c r="A368" s="36"/>
      <c r="B368" s="955" t="s">
        <v>2022</v>
      </c>
      <c r="C368" s="956"/>
      <c r="D368" s="956"/>
      <c r="E368" s="956"/>
      <c r="F368" s="956"/>
      <c r="G368" s="956"/>
      <c r="H368" s="956"/>
      <c r="I368" s="956"/>
      <c r="J368" s="956"/>
      <c r="K368" s="956"/>
      <c r="L368" s="956"/>
      <c r="M368" s="956"/>
      <c r="N368" s="74"/>
      <c r="O368" s="74"/>
      <c r="P368" s="74"/>
      <c r="Q368" s="74"/>
      <c r="R368" s="75"/>
      <c r="S368" s="36"/>
      <c r="T368" s="74"/>
      <c r="U368" s="74"/>
      <c r="V368" s="74"/>
      <c r="W368" s="74"/>
      <c r="X368" s="74"/>
      <c r="Y368" s="74"/>
      <c r="Z368" s="74"/>
      <c r="AA368" s="74"/>
      <c r="AB368" s="74"/>
      <c r="AC368" s="74"/>
      <c r="AD368" s="74"/>
      <c r="AE368" s="74"/>
      <c r="AF368" s="74"/>
      <c r="AG368" s="74"/>
      <c r="AH368" s="74"/>
      <c r="AI368" s="74"/>
      <c r="AJ368" s="74"/>
      <c r="AK368" s="74"/>
      <c r="AL368" s="74"/>
      <c r="AM368" s="74"/>
      <c r="AN368" s="74"/>
      <c r="AO368" s="74"/>
      <c r="AP368" s="74"/>
      <c r="AQ368" s="74"/>
      <c r="AR368" s="74"/>
      <c r="AS368" s="74"/>
      <c r="AT368" s="74"/>
      <c r="AU368" s="74"/>
      <c r="AV368" s="74"/>
      <c r="AW368" s="74"/>
      <c r="AX368" s="74"/>
      <c r="AY368" s="74"/>
      <c r="AZ368" s="74"/>
      <c r="BA368" s="74"/>
      <c r="BB368" s="74"/>
      <c r="BC368" s="74"/>
      <c r="BD368" s="74"/>
      <c r="BE368" s="74"/>
      <c r="BF368" s="74"/>
      <c r="BG368" s="74"/>
      <c r="BH368" s="74"/>
      <c r="BI368" s="74"/>
      <c r="BJ368" s="74"/>
      <c r="BK368" s="74"/>
      <c r="BL368" s="74"/>
      <c r="BM368" s="74"/>
      <c r="BN368" s="74"/>
      <c r="BO368" s="74"/>
      <c r="BP368" s="74"/>
      <c r="BQ368" s="74"/>
      <c r="BR368" s="74"/>
      <c r="BS368" s="74"/>
      <c r="BT368" s="74"/>
      <c r="BU368" s="74"/>
      <c r="BV368" s="74"/>
      <c r="BW368" s="74"/>
      <c r="BX368" s="74"/>
      <c r="BY368" s="74"/>
      <c r="BZ368" s="74"/>
      <c r="CA368" s="74"/>
      <c r="CB368" s="74"/>
      <c r="CC368" s="74"/>
      <c r="CD368" s="74"/>
      <c r="CE368" s="74"/>
      <c r="CF368" s="74"/>
      <c r="CG368" s="74"/>
      <c r="CH368" s="74"/>
      <c r="CI368" s="74"/>
      <c r="CJ368" s="74"/>
      <c r="CK368" s="74"/>
      <c r="CL368" s="74"/>
      <c r="CM368" s="74"/>
      <c r="CN368" s="74"/>
      <c r="CO368" s="74"/>
      <c r="CP368" s="74"/>
      <c r="CQ368" s="74"/>
      <c r="CR368" s="74"/>
      <c r="CS368" s="74"/>
      <c r="CT368" s="74"/>
      <c r="CU368" s="74"/>
      <c r="CV368" s="74"/>
      <c r="CW368" s="74"/>
      <c r="CX368" s="74"/>
      <c r="CY368" s="74"/>
      <c r="CZ368" s="74"/>
      <c r="DA368" s="74"/>
      <c r="DB368" s="74"/>
      <c r="DC368" s="74"/>
      <c r="DD368" s="74"/>
      <c r="DE368" s="74"/>
      <c r="DF368" s="74"/>
      <c r="DG368" s="74"/>
      <c r="DH368" s="74"/>
      <c r="DI368" s="74"/>
      <c r="DJ368" s="74"/>
      <c r="DK368" s="74"/>
      <c r="DL368" s="74"/>
      <c r="DM368" s="74"/>
      <c r="DN368" s="74"/>
      <c r="DO368" s="74"/>
      <c r="DP368" s="74"/>
      <c r="DQ368" s="74"/>
      <c r="DR368" s="74"/>
      <c r="DS368" s="74"/>
      <c r="DT368" s="74"/>
      <c r="DU368" s="74"/>
      <c r="DV368" s="74"/>
      <c r="DW368" s="74"/>
      <c r="DX368" s="74"/>
      <c r="DY368" s="74"/>
      <c r="DZ368" s="74"/>
      <c r="EA368" s="74"/>
      <c r="EB368" s="74"/>
      <c r="EC368" s="74"/>
      <c r="ED368" s="74"/>
      <c r="EE368" s="74"/>
      <c r="EF368" s="74"/>
      <c r="EG368" s="74"/>
      <c r="EH368" s="74"/>
      <c r="EI368" s="74"/>
      <c r="EJ368" s="74"/>
      <c r="EK368" s="74"/>
      <c r="EL368" s="74"/>
      <c r="EM368" s="74"/>
      <c r="EN368" s="74"/>
      <c r="EO368" s="74"/>
      <c r="EP368" s="74"/>
      <c r="EQ368" s="74"/>
      <c r="ER368" s="74"/>
      <c r="ES368" s="74"/>
      <c r="ET368" s="74"/>
      <c r="EU368" s="74"/>
      <c r="EV368" s="74"/>
      <c r="EW368" s="74"/>
      <c r="EX368" s="74"/>
      <c r="EY368" s="74"/>
      <c r="EZ368" s="74"/>
      <c r="FA368" s="74"/>
      <c r="FB368" s="74"/>
      <c r="FC368" s="74"/>
      <c r="FD368" s="74"/>
      <c r="FE368" s="74"/>
      <c r="FF368" s="74"/>
      <c r="FG368" s="74"/>
      <c r="FH368" s="74"/>
      <c r="FI368" s="74"/>
      <c r="FJ368" s="74"/>
      <c r="FK368" s="74"/>
      <c r="FL368" s="74"/>
      <c r="FM368" s="74"/>
      <c r="FN368" s="74"/>
      <c r="FO368" s="74"/>
      <c r="FP368" s="74"/>
      <c r="FQ368" s="74"/>
      <c r="FR368" s="74"/>
      <c r="FS368" s="74"/>
      <c r="FT368" s="74"/>
      <c r="FU368" s="74"/>
      <c r="FV368" s="74"/>
      <c r="FW368" s="74"/>
      <c r="FX368" s="74"/>
      <c r="FY368" s="74"/>
      <c r="FZ368" s="74"/>
      <c r="GA368" s="74"/>
      <c r="GB368" s="74"/>
      <c r="GC368" s="74"/>
      <c r="GD368" s="74"/>
      <c r="GE368" s="74"/>
      <c r="GF368" s="74"/>
      <c r="GG368" s="74"/>
      <c r="GH368" s="74"/>
      <c r="GI368" s="74"/>
      <c r="GJ368" s="74"/>
      <c r="GK368" s="74"/>
      <c r="GL368" s="74"/>
      <c r="GM368" s="74"/>
      <c r="GN368" s="74"/>
      <c r="GO368" s="74"/>
      <c r="GP368" s="74"/>
      <c r="GQ368" s="74"/>
      <c r="GR368" s="74"/>
      <c r="GS368" s="74"/>
      <c r="GT368" s="74"/>
      <c r="GU368" s="74"/>
      <c r="GV368" s="74"/>
      <c r="GW368" s="74"/>
      <c r="GX368" s="74"/>
      <c r="GY368" s="74"/>
      <c r="GZ368" s="74"/>
      <c r="HA368" s="74"/>
      <c r="HB368" s="74"/>
      <c r="HC368" s="74"/>
    </row>
    <row r="369" spans="1:211" s="239" customFormat="1" ht="19.95" customHeight="1" x14ac:dyDescent="0.3">
      <c r="A369" s="345"/>
      <c r="B369" s="686" t="s">
        <v>2023</v>
      </c>
      <c r="C369" s="687"/>
      <c r="D369" s="687"/>
      <c r="E369" s="687"/>
      <c r="F369" s="687"/>
      <c r="G369" s="687"/>
      <c r="H369" s="494"/>
      <c r="I369" s="494"/>
      <c r="J369" s="494"/>
      <c r="K369" s="494"/>
      <c r="L369" s="494"/>
      <c r="M369" s="494"/>
      <c r="N369" s="206"/>
      <c r="O369" s="206"/>
      <c r="P369" s="206"/>
      <c r="Q369" s="206"/>
      <c r="R369" s="238"/>
      <c r="S369" s="345"/>
      <c r="T369" s="237"/>
      <c r="U369" s="237"/>
      <c r="V369" s="237"/>
      <c r="W369" s="237"/>
      <c r="X369" s="237"/>
      <c r="Y369" s="237"/>
      <c r="Z369" s="237"/>
      <c r="AA369" s="237"/>
      <c r="AB369" s="237"/>
      <c r="AC369" s="237"/>
      <c r="AD369" s="237"/>
      <c r="AE369" s="237"/>
      <c r="AF369" s="237"/>
      <c r="AG369" s="237"/>
      <c r="AH369" s="237"/>
      <c r="AI369" s="237"/>
      <c r="AJ369" s="237"/>
      <c r="AK369" s="237"/>
      <c r="AL369" s="237"/>
      <c r="AM369" s="237"/>
      <c r="AN369" s="237"/>
      <c r="AO369" s="237"/>
      <c r="AP369" s="237"/>
      <c r="AQ369" s="237"/>
      <c r="AR369" s="237"/>
      <c r="AS369" s="237"/>
      <c r="AT369" s="237"/>
      <c r="AU369" s="237"/>
      <c r="AV369" s="237"/>
      <c r="AW369" s="237"/>
      <c r="AX369" s="237"/>
      <c r="AY369" s="237"/>
      <c r="AZ369" s="237"/>
      <c r="BA369" s="237"/>
      <c r="BB369" s="237"/>
      <c r="BC369" s="237"/>
      <c r="BD369" s="237"/>
      <c r="BE369" s="237"/>
      <c r="BF369" s="237"/>
      <c r="BG369" s="237"/>
      <c r="BH369" s="237"/>
      <c r="BI369" s="237"/>
      <c r="BJ369" s="237"/>
      <c r="BK369" s="237"/>
      <c r="BL369" s="237"/>
      <c r="BM369" s="237"/>
      <c r="BN369" s="237"/>
      <c r="BO369" s="237"/>
      <c r="BP369" s="237"/>
      <c r="BQ369" s="237"/>
      <c r="BR369" s="237"/>
      <c r="BS369" s="237"/>
      <c r="BT369" s="237"/>
      <c r="BU369" s="237"/>
      <c r="BV369" s="237"/>
      <c r="BW369" s="237"/>
      <c r="BX369" s="237"/>
      <c r="BY369" s="237"/>
      <c r="BZ369" s="237"/>
      <c r="CA369" s="237"/>
      <c r="CB369" s="237"/>
      <c r="CC369" s="237"/>
      <c r="CD369" s="237"/>
      <c r="CE369" s="237"/>
      <c r="CF369" s="237"/>
      <c r="CG369" s="237"/>
      <c r="CH369" s="237"/>
      <c r="CI369" s="237"/>
      <c r="CJ369" s="237"/>
      <c r="CK369" s="237"/>
      <c r="CL369" s="237"/>
      <c r="CM369" s="237"/>
      <c r="CN369" s="237"/>
      <c r="CO369" s="237"/>
      <c r="CP369" s="237"/>
      <c r="CQ369" s="237"/>
      <c r="CR369" s="237"/>
      <c r="CS369" s="237"/>
      <c r="CT369" s="237"/>
      <c r="CU369" s="237"/>
      <c r="CV369" s="237"/>
      <c r="CW369" s="237"/>
      <c r="CX369" s="237"/>
      <c r="CY369" s="237"/>
      <c r="CZ369" s="237"/>
      <c r="DA369" s="237"/>
      <c r="DB369" s="237"/>
      <c r="DC369" s="237"/>
      <c r="DD369" s="237"/>
      <c r="DE369" s="237"/>
      <c r="DF369" s="237"/>
      <c r="DG369" s="237"/>
      <c r="DH369" s="237"/>
      <c r="DI369" s="237"/>
      <c r="DJ369" s="237"/>
      <c r="DK369" s="237"/>
      <c r="DL369" s="237"/>
      <c r="DM369" s="237"/>
      <c r="DN369" s="237"/>
      <c r="DO369" s="237"/>
      <c r="DP369" s="237"/>
      <c r="DQ369" s="237"/>
      <c r="DR369" s="237"/>
      <c r="DS369" s="237"/>
      <c r="DT369" s="237"/>
      <c r="DU369" s="237"/>
      <c r="DV369" s="237"/>
      <c r="DW369" s="237"/>
      <c r="DX369" s="237"/>
      <c r="DY369" s="237"/>
      <c r="DZ369" s="237"/>
      <c r="EA369" s="237"/>
      <c r="EB369" s="237"/>
      <c r="EC369" s="237"/>
      <c r="ED369" s="237"/>
      <c r="EE369" s="237"/>
      <c r="EF369" s="237"/>
      <c r="EG369" s="237"/>
      <c r="EH369" s="237"/>
      <c r="EI369" s="237"/>
      <c r="EJ369" s="237"/>
      <c r="EK369" s="237"/>
      <c r="EL369" s="237"/>
      <c r="EM369" s="237"/>
      <c r="EN369" s="237"/>
      <c r="EO369" s="237"/>
      <c r="EP369" s="237"/>
      <c r="EQ369" s="237"/>
      <c r="ER369" s="237"/>
      <c r="ES369" s="237"/>
      <c r="ET369" s="237"/>
      <c r="EU369" s="237"/>
      <c r="EV369" s="237"/>
      <c r="EW369" s="237"/>
      <c r="EX369" s="237"/>
      <c r="EY369" s="237"/>
      <c r="EZ369" s="237"/>
      <c r="FA369" s="237"/>
      <c r="FB369" s="237"/>
      <c r="FC369" s="237"/>
      <c r="FD369" s="237"/>
      <c r="FE369" s="237"/>
      <c r="FF369" s="237"/>
      <c r="FG369" s="237"/>
      <c r="FH369" s="237"/>
      <c r="FI369" s="237"/>
      <c r="FJ369" s="237"/>
      <c r="FK369" s="237"/>
      <c r="FL369" s="237"/>
      <c r="FM369" s="237"/>
      <c r="FN369" s="237"/>
      <c r="FO369" s="237"/>
      <c r="FP369" s="237"/>
      <c r="FQ369" s="237"/>
      <c r="FR369" s="237"/>
      <c r="FS369" s="237"/>
      <c r="FT369" s="237"/>
      <c r="FU369" s="237"/>
      <c r="FV369" s="237"/>
      <c r="FW369" s="237"/>
      <c r="FX369" s="237"/>
      <c r="FY369" s="237"/>
      <c r="FZ369" s="237"/>
      <c r="GA369" s="237"/>
      <c r="GB369" s="237"/>
      <c r="GC369" s="237"/>
      <c r="GD369" s="237"/>
      <c r="GE369" s="237"/>
      <c r="GF369" s="237"/>
      <c r="GG369" s="237"/>
      <c r="GH369" s="237"/>
      <c r="GI369" s="237"/>
      <c r="GJ369" s="237"/>
      <c r="GK369" s="237"/>
      <c r="GL369" s="237"/>
      <c r="GM369" s="237"/>
      <c r="GN369" s="237"/>
      <c r="GO369" s="237"/>
      <c r="GP369" s="237"/>
      <c r="GQ369" s="237"/>
      <c r="GR369" s="237"/>
      <c r="GS369" s="237"/>
      <c r="GT369" s="237"/>
      <c r="GU369" s="237"/>
      <c r="GV369" s="237"/>
      <c r="GW369" s="237"/>
      <c r="GX369" s="237"/>
      <c r="GY369" s="237"/>
      <c r="GZ369" s="237"/>
      <c r="HA369" s="237"/>
      <c r="HB369" s="237"/>
      <c r="HC369" s="237"/>
    </row>
    <row r="370" spans="1:211" customFormat="1" ht="19.95" customHeight="1" x14ac:dyDescent="0.3">
      <c r="A370" s="229"/>
      <c r="B370" s="955" t="s">
        <v>2024</v>
      </c>
      <c r="C370" s="956"/>
      <c r="D370" s="956"/>
      <c r="E370" s="956"/>
      <c r="F370" s="956"/>
      <c r="G370" s="956"/>
      <c r="H370" s="956"/>
      <c r="I370" s="956"/>
      <c r="J370" s="956"/>
      <c r="K370" s="956"/>
      <c r="L370" s="956"/>
      <c r="M370" s="956"/>
      <c r="N370" s="956"/>
      <c r="O370" s="232"/>
      <c r="P370" s="232"/>
      <c r="Q370" s="232"/>
      <c r="R370" s="207"/>
      <c r="S370" s="229"/>
      <c r="T370" s="74"/>
      <c r="U370" s="74"/>
      <c r="V370" s="74"/>
      <c r="W370" s="74"/>
      <c r="X370" s="74"/>
      <c r="Y370" s="74"/>
      <c r="Z370" s="74"/>
      <c r="AA370" s="74"/>
      <c r="AB370" s="74"/>
      <c r="AC370" s="74"/>
      <c r="AD370" s="74"/>
      <c r="AE370" s="74"/>
      <c r="AF370" s="74"/>
      <c r="AG370" s="74"/>
      <c r="AH370" s="74"/>
      <c r="AI370" s="74"/>
      <c r="AJ370" s="74"/>
      <c r="AK370" s="74"/>
      <c r="AL370" s="74"/>
      <c r="AM370" s="74"/>
      <c r="AN370" s="74"/>
      <c r="AO370" s="74"/>
      <c r="AP370" s="74"/>
      <c r="AQ370" s="74"/>
      <c r="AR370" s="74"/>
      <c r="AS370" s="74"/>
      <c r="AT370" s="74"/>
      <c r="AU370" s="74"/>
      <c r="AV370" s="74"/>
      <c r="AW370" s="74"/>
      <c r="AX370" s="74"/>
      <c r="AY370" s="74"/>
      <c r="AZ370" s="74"/>
      <c r="BA370" s="74"/>
      <c r="BB370" s="74"/>
      <c r="BC370" s="74"/>
      <c r="BD370" s="74"/>
      <c r="BE370" s="74"/>
      <c r="BF370" s="74"/>
      <c r="BG370" s="74"/>
      <c r="BH370" s="74"/>
      <c r="BI370" s="74"/>
      <c r="BJ370" s="74"/>
      <c r="BK370" s="74"/>
      <c r="BL370" s="74"/>
      <c r="BM370" s="74"/>
      <c r="BN370" s="74"/>
      <c r="BO370" s="74"/>
      <c r="BP370" s="74"/>
      <c r="BQ370" s="74"/>
      <c r="BR370" s="74"/>
      <c r="BS370" s="74"/>
      <c r="BT370" s="74"/>
      <c r="BU370" s="74"/>
      <c r="BV370" s="74"/>
      <c r="BW370" s="74"/>
      <c r="BX370" s="74"/>
      <c r="BY370" s="74"/>
      <c r="BZ370" s="74"/>
      <c r="CA370" s="74"/>
      <c r="CB370" s="74"/>
      <c r="CC370" s="74"/>
      <c r="CD370" s="74"/>
      <c r="CE370" s="74"/>
      <c r="CF370" s="74"/>
      <c r="CG370" s="74"/>
      <c r="CH370" s="74"/>
      <c r="CI370" s="74"/>
      <c r="CJ370" s="74"/>
      <c r="CK370" s="74"/>
      <c r="CL370" s="74"/>
      <c r="CM370" s="74"/>
      <c r="CN370" s="74"/>
      <c r="CO370" s="74"/>
      <c r="CP370" s="74"/>
      <c r="CQ370" s="74"/>
      <c r="CR370" s="74"/>
      <c r="CS370" s="74"/>
      <c r="CT370" s="74"/>
      <c r="CU370" s="74"/>
      <c r="CV370" s="74"/>
      <c r="CW370" s="74"/>
      <c r="CX370" s="74"/>
      <c r="CY370" s="74"/>
      <c r="CZ370" s="74"/>
      <c r="DA370" s="74"/>
      <c r="DB370" s="74"/>
      <c r="DC370" s="74"/>
      <c r="DD370" s="74"/>
      <c r="DE370" s="74"/>
      <c r="DF370" s="74"/>
      <c r="DG370" s="74"/>
      <c r="DH370" s="74"/>
      <c r="DI370" s="74"/>
      <c r="DJ370" s="74"/>
      <c r="DK370" s="74"/>
      <c r="DL370" s="74"/>
      <c r="DM370" s="74"/>
      <c r="DN370" s="74"/>
      <c r="DO370" s="74"/>
      <c r="DP370" s="74"/>
      <c r="DQ370" s="74"/>
      <c r="DR370" s="74"/>
      <c r="DS370" s="74"/>
      <c r="DT370" s="74"/>
      <c r="DU370" s="74"/>
      <c r="DV370" s="74"/>
      <c r="DW370" s="74"/>
      <c r="DX370" s="74"/>
      <c r="DY370" s="74"/>
      <c r="DZ370" s="74"/>
      <c r="EA370" s="74"/>
      <c r="EB370" s="74"/>
      <c r="EC370" s="74"/>
      <c r="ED370" s="74"/>
      <c r="EE370" s="74"/>
      <c r="EF370" s="74"/>
      <c r="EG370" s="74"/>
      <c r="EH370" s="74"/>
      <c r="EI370" s="74"/>
      <c r="EJ370" s="74"/>
      <c r="EK370" s="74"/>
      <c r="EL370" s="74"/>
      <c r="EM370" s="74"/>
      <c r="EN370" s="74"/>
      <c r="EO370" s="74"/>
      <c r="EP370" s="74"/>
      <c r="EQ370" s="74"/>
      <c r="ER370" s="74"/>
      <c r="ES370" s="74"/>
      <c r="ET370" s="74"/>
      <c r="EU370" s="74"/>
      <c r="EV370" s="74"/>
      <c r="EW370" s="74"/>
      <c r="EX370" s="74"/>
      <c r="EY370" s="74"/>
      <c r="EZ370" s="74"/>
      <c r="FA370" s="74"/>
      <c r="FB370" s="74"/>
      <c r="FC370" s="74"/>
      <c r="FD370" s="74"/>
      <c r="FE370" s="74"/>
      <c r="FF370" s="74"/>
      <c r="FG370" s="74"/>
      <c r="FH370" s="74"/>
      <c r="FI370" s="74"/>
      <c r="FJ370" s="74"/>
      <c r="FK370" s="74"/>
      <c r="FL370" s="74"/>
      <c r="FM370" s="74"/>
      <c r="FN370" s="74"/>
      <c r="FO370" s="74"/>
      <c r="FP370" s="74"/>
      <c r="FQ370" s="74"/>
      <c r="FR370" s="74"/>
      <c r="FS370" s="74"/>
      <c r="FT370" s="74"/>
      <c r="FU370" s="74"/>
      <c r="FV370" s="74"/>
      <c r="FW370" s="74"/>
      <c r="FX370" s="74"/>
      <c r="FY370" s="74"/>
      <c r="FZ370" s="74"/>
      <c r="GA370" s="74"/>
      <c r="GB370" s="74"/>
      <c r="GC370" s="74"/>
      <c r="GD370" s="74"/>
      <c r="GE370" s="74"/>
      <c r="GF370" s="74"/>
      <c r="GG370" s="74"/>
      <c r="GH370" s="74"/>
      <c r="GI370" s="74"/>
      <c r="GJ370" s="74"/>
      <c r="GK370" s="74"/>
      <c r="GL370" s="74"/>
      <c r="GM370" s="74"/>
      <c r="GN370" s="74"/>
      <c r="GO370" s="74"/>
      <c r="GP370" s="74"/>
      <c r="GQ370" s="74"/>
      <c r="GR370" s="74"/>
      <c r="GS370" s="74"/>
      <c r="GT370" s="74"/>
      <c r="GU370" s="74"/>
      <c r="GV370" s="74"/>
      <c r="GW370" s="74"/>
      <c r="GX370" s="74"/>
      <c r="GY370" s="74"/>
      <c r="GZ370" s="74"/>
      <c r="HA370" s="74"/>
      <c r="HB370" s="74"/>
      <c r="HC370" s="74"/>
    </row>
    <row r="371" spans="1:211" customFormat="1" ht="19.95" customHeight="1" x14ac:dyDescent="0.3">
      <c r="A371" s="229"/>
      <c r="B371" s="686" t="s">
        <v>2025</v>
      </c>
      <c r="C371" s="687"/>
      <c r="D371" s="687"/>
      <c r="E371" s="687"/>
      <c r="F371" s="687"/>
      <c r="G371" s="687"/>
      <c r="H371" s="687"/>
      <c r="I371" s="687"/>
      <c r="J371" s="687"/>
      <c r="K371" s="499"/>
      <c r="L371" s="499"/>
      <c r="M371" s="499"/>
      <c r="N371" s="499"/>
      <c r="O371" s="232"/>
      <c r="P371" s="232"/>
      <c r="Q371" s="232"/>
      <c r="R371" s="207"/>
      <c r="S371" s="229"/>
      <c r="T371" s="74"/>
      <c r="U371" s="74"/>
      <c r="V371" s="74"/>
      <c r="W371" s="74"/>
      <c r="X371" s="74"/>
      <c r="Y371" s="74"/>
      <c r="Z371" s="74"/>
      <c r="AA371" s="74"/>
      <c r="AB371" s="74"/>
      <c r="AC371" s="74"/>
      <c r="AD371" s="74"/>
      <c r="AE371" s="74"/>
      <c r="AF371" s="74"/>
      <c r="AG371" s="74"/>
      <c r="AH371" s="74"/>
      <c r="AI371" s="74"/>
      <c r="AJ371" s="74"/>
      <c r="AK371" s="74"/>
      <c r="AL371" s="74"/>
      <c r="AM371" s="74"/>
      <c r="AN371" s="74"/>
      <c r="AO371" s="74"/>
      <c r="AP371" s="74"/>
      <c r="AQ371" s="74"/>
      <c r="AR371" s="74"/>
      <c r="AS371" s="74"/>
      <c r="AT371" s="74"/>
      <c r="AU371" s="74"/>
      <c r="AV371" s="74"/>
      <c r="AW371" s="74"/>
      <c r="AX371" s="74"/>
      <c r="AY371" s="74"/>
      <c r="AZ371" s="74"/>
      <c r="BA371" s="74"/>
      <c r="BB371" s="74"/>
      <c r="BC371" s="74"/>
      <c r="BD371" s="74"/>
      <c r="BE371" s="74"/>
      <c r="BF371" s="74"/>
      <c r="BG371" s="74"/>
      <c r="BH371" s="74"/>
      <c r="BI371" s="74"/>
      <c r="BJ371" s="74"/>
      <c r="BK371" s="74"/>
      <c r="BL371" s="74"/>
      <c r="BM371" s="74"/>
      <c r="BN371" s="74"/>
      <c r="BO371" s="74"/>
      <c r="BP371" s="74"/>
      <c r="BQ371" s="74"/>
      <c r="BR371" s="74"/>
      <c r="BS371" s="74"/>
      <c r="BT371" s="74"/>
      <c r="BU371" s="74"/>
      <c r="BV371" s="74"/>
      <c r="BW371" s="74"/>
      <c r="BX371" s="74"/>
      <c r="BY371" s="74"/>
      <c r="BZ371" s="74"/>
      <c r="CA371" s="74"/>
      <c r="CB371" s="74"/>
      <c r="CC371" s="74"/>
      <c r="CD371" s="74"/>
      <c r="CE371" s="74"/>
      <c r="CF371" s="74"/>
      <c r="CG371" s="74"/>
      <c r="CH371" s="74"/>
      <c r="CI371" s="74"/>
      <c r="CJ371" s="74"/>
      <c r="CK371" s="74"/>
      <c r="CL371" s="74"/>
      <c r="CM371" s="74"/>
      <c r="CN371" s="74"/>
      <c r="CO371" s="74"/>
      <c r="CP371" s="74"/>
      <c r="CQ371" s="74"/>
      <c r="CR371" s="74"/>
      <c r="CS371" s="74"/>
      <c r="CT371" s="74"/>
      <c r="CU371" s="74"/>
      <c r="CV371" s="74"/>
      <c r="CW371" s="74"/>
      <c r="CX371" s="74"/>
      <c r="CY371" s="74"/>
      <c r="CZ371" s="74"/>
      <c r="DA371" s="74"/>
      <c r="DB371" s="74"/>
      <c r="DC371" s="74"/>
      <c r="DD371" s="74"/>
      <c r="DE371" s="74"/>
      <c r="DF371" s="74"/>
      <c r="DG371" s="74"/>
      <c r="DH371" s="74"/>
      <c r="DI371" s="74"/>
      <c r="DJ371" s="74"/>
      <c r="DK371" s="74"/>
      <c r="DL371" s="74"/>
      <c r="DM371" s="74"/>
      <c r="DN371" s="74"/>
      <c r="DO371" s="74"/>
      <c r="DP371" s="74"/>
      <c r="DQ371" s="74"/>
      <c r="DR371" s="74"/>
      <c r="DS371" s="74"/>
      <c r="DT371" s="74"/>
      <c r="DU371" s="74"/>
      <c r="DV371" s="74"/>
      <c r="DW371" s="74"/>
      <c r="DX371" s="74"/>
      <c r="DY371" s="74"/>
      <c r="DZ371" s="74"/>
      <c r="EA371" s="74"/>
      <c r="EB371" s="74"/>
      <c r="EC371" s="74"/>
      <c r="ED371" s="74"/>
      <c r="EE371" s="74"/>
      <c r="EF371" s="74"/>
      <c r="EG371" s="74"/>
      <c r="EH371" s="74"/>
      <c r="EI371" s="74"/>
      <c r="EJ371" s="74"/>
      <c r="EK371" s="74"/>
      <c r="EL371" s="74"/>
      <c r="EM371" s="74"/>
      <c r="EN371" s="74"/>
      <c r="EO371" s="74"/>
      <c r="EP371" s="74"/>
      <c r="EQ371" s="74"/>
      <c r="ER371" s="74"/>
      <c r="ES371" s="74"/>
      <c r="ET371" s="74"/>
      <c r="EU371" s="74"/>
      <c r="EV371" s="74"/>
      <c r="EW371" s="74"/>
      <c r="EX371" s="74"/>
      <c r="EY371" s="74"/>
      <c r="EZ371" s="74"/>
      <c r="FA371" s="74"/>
      <c r="FB371" s="74"/>
      <c r="FC371" s="74"/>
      <c r="FD371" s="74"/>
      <c r="FE371" s="74"/>
      <c r="FF371" s="74"/>
      <c r="FG371" s="74"/>
      <c r="FH371" s="74"/>
      <c r="FI371" s="74"/>
      <c r="FJ371" s="74"/>
      <c r="FK371" s="74"/>
      <c r="FL371" s="74"/>
      <c r="FM371" s="74"/>
      <c r="FN371" s="74"/>
      <c r="FO371" s="74"/>
      <c r="FP371" s="74"/>
      <c r="FQ371" s="74"/>
      <c r="FR371" s="74"/>
      <c r="FS371" s="74"/>
      <c r="FT371" s="74"/>
      <c r="FU371" s="74"/>
      <c r="FV371" s="74"/>
      <c r="FW371" s="74"/>
      <c r="FX371" s="74"/>
      <c r="FY371" s="74"/>
      <c r="FZ371" s="74"/>
      <c r="GA371" s="74"/>
      <c r="GB371" s="74"/>
      <c r="GC371" s="74"/>
      <c r="GD371" s="74"/>
      <c r="GE371" s="74"/>
      <c r="GF371" s="74"/>
      <c r="GG371" s="74"/>
      <c r="GH371" s="74"/>
      <c r="GI371" s="74"/>
      <c r="GJ371" s="74"/>
      <c r="GK371" s="74"/>
      <c r="GL371" s="74"/>
      <c r="GM371" s="74"/>
      <c r="GN371" s="74"/>
      <c r="GO371" s="74"/>
      <c r="GP371" s="74"/>
      <c r="GQ371" s="74"/>
      <c r="GR371" s="74"/>
      <c r="GS371" s="74"/>
      <c r="GT371" s="74"/>
      <c r="GU371" s="74"/>
      <c r="GV371" s="74"/>
      <c r="GW371" s="74"/>
      <c r="GX371" s="74"/>
      <c r="GY371" s="74"/>
      <c r="GZ371" s="74"/>
      <c r="HA371" s="74"/>
      <c r="HB371" s="74"/>
      <c r="HC371" s="74"/>
    </row>
    <row r="372" spans="1:211" customFormat="1" ht="19.95" customHeight="1" x14ac:dyDescent="0.3">
      <c r="A372" s="229"/>
      <c r="B372" s="957" t="s">
        <v>2026</v>
      </c>
      <c r="C372" s="958"/>
      <c r="D372" s="958"/>
      <c r="E372" s="958"/>
      <c r="F372" s="958"/>
      <c r="G372" s="958"/>
      <c r="H372" s="958"/>
      <c r="I372" s="958"/>
      <c r="J372" s="958"/>
      <c r="K372" s="958"/>
      <c r="L372" s="958"/>
      <c r="M372" s="958"/>
      <c r="N372" s="958"/>
      <c r="O372" s="958"/>
      <c r="P372" s="958"/>
      <c r="Q372" s="958"/>
      <c r="R372" s="207"/>
      <c r="S372" s="229"/>
      <c r="T372" s="74"/>
      <c r="U372" s="74"/>
      <c r="V372" s="74"/>
      <c r="W372" s="74"/>
      <c r="X372" s="74"/>
      <c r="Y372" s="74"/>
      <c r="Z372" s="74"/>
      <c r="AA372" s="74"/>
      <c r="AB372" s="74"/>
      <c r="AC372" s="74"/>
      <c r="AD372" s="74"/>
      <c r="AE372" s="74"/>
      <c r="AF372" s="74"/>
      <c r="AG372" s="74"/>
      <c r="AH372" s="74"/>
      <c r="AI372" s="74"/>
      <c r="AJ372" s="74"/>
      <c r="AK372" s="74"/>
      <c r="AL372" s="74"/>
      <c r="AM372" s="74"/>
      <c r="AN372" s="74"/>
      <c r="AO372" s="74"/>
      <c r="AP372" s="74"/>
      <c r="AQ372" s="74"/>
      <c r="AR372" s="74"/>
      <c r="AS372" s="74"/>
      <c r="AT372" s="74"/>
      <c r="AU372" s="74"/>
      <c r="AV372" s="74"/>
      <c r="AW372" s="74"/>
      <c r="AX372" s="74"/>
      <c r="AY372" s="74"/>
      <c r="AZ372" s="74"/>
      <c r="BA372" s="74"/>
      <c r="BB372" s="74"/>
      <c r="BC372" s="74"/>
      <c r="BD372" s="74"/>
      <c r="BE372" s="74"/>
      <c r="BF372" s="74"/>
      <c r="BG372" s="74"/>
      <c r="BH372" s="74"/>
      <c r="BI372" s="74"/>
      <c r="BJ372" s="74"/>
      <c r="BK372" s="74"/>
      <c r="BL372" s="74"/>
      <c r="BM372" s="74"/>
      <c r="BN372" s="74"/>
      <c r="BO372" s="74"/>
      <c r="BP372" s="74"/>
      <c r="BQ372" s="74"/>
      <c r="BR372" s="74"/>
      <c r="BS372" s="74"/>
      <c r="BT372" s="74"/>
      <c r="BU372" s="74"/>
      <c r="BV372" s="74"/>
      <c r="BW372" s="74"/>
      <c r="BX372" s="74"/>
      <c r="BY372" s="74"/>
      <c r="BZ372" s="74"/>
      <c r="CA372" s="74"/>
      <c r="CB372" s="74"/>
      <c r="CC372" s="74"/>
      <c r="CD372" s="74"/>
      <c r="CE372" s="74"/>
      <c r="CF372" s="74"/>
      <c r="CG372" s="74"/>
      <c r="CH372" s="74"/>
      <c r="CI372" s="74"/>
      <c r="CJ372" s="74"/>
      <c r="CK372" s="74"/>
      <c r="CL372" s="74"/>
      <c r="CM372" s="74"/>
      <c r="CN372" s="74"/>
      <c r="CO372" s="74"/>
      <c r="CP372" s="74"/>
      <c r="CQ372" s="74"/>
      <c r="CR372" s="74"/>
      <c r="CS372" s="74"/>
      <c r="CT372" s="74"/>
      <c r="CU372" s="74"/>
      <c r="CV372" s="74"/>
      <c r="CW372" s="74"/>
      <c r="CX372" s="74"/>
      <c r="CY372" s="74"/>
      <c r="CZ372" s="74"/>
      <c r="DA372" s="74"/>
      <c r="DB372" s="74"/>
      <c r="DC372" s="74"/>
      <c r="DD372" s="74"/>
      <c r="DE372" s="74"/>
      <c r="DF372" s="74"/>
      <c r="DG372" s="74"/>
      <c r="DH372" s="74"/>
      <c r="DI372" s="74"/>
      <c r="DJ372" s="74"/>
      <c r="DK372" s="74"/>
      <c r="DL372" s="74"/>
      <c r="DM372" s="74"/>
      <c r="DN372" s="74"/>
      <c r="DO372" s="74"/>
      <c r="DP372" s="74"/>
      <c r="DQ372" s="74"/>
      <c r="DR372" s="74"/>
      <c r="DS372" s="74"/>
      <c r="DT372" s="74"/>
      <c r="DU372" s="74"/>
      <c r="DV372" s="74"/>
      <c r="DW372" s="74"/>
      <c r="DX372" s="74"/>
      <c r="DY372" s="74"/>
      <c r="DZ372" s="74"/>
      <c r="EA372" s="74"/>
      <c r="EB372" s="74"/>
      <c r="EC372" s="74"/>
      <c r="ED372" s="74"/>
      <c r="EE372" s="74"/>
      <c r="EF372" s="74"/>
      <c r="EG372" s="74"/>
      <c r="EH372" s="74"/>
      <c r="EI372" s="74"/>
      <c r="EJ372" s="74"/>
      <c r="EK372" s="74"/>
      <c r="EL372" s="74"/>
      <c r="EM372" s="74"/>
      <c r="EN372" s="74"/>
      <c r="EO372" s="74"/>
      <c r="EP372" s="74"/>
      <c r="EQ372" s="74"/>
      <c r="ER372" s="74"/>
      <c r="ES372" s="74"/>
      <c r="ET372" s="74"/>
      <c r="EU372" s="74"/>
      <c r="EV372" s="74"/>
      <c r="EW372" s="74"/>
      <c r="EX372" s="74"/>
      <c r="EY372" s="74"/>
      <c r="EZ372" s="74"/>
      <c r="FA372" s="74"/>
      <c r="FB372" s="74"/>
      <c r="FC372" s="74"/>
      <c r="FD372" s="74"/>
      <c r="FE372" s="74"/>
      <c r="FF372" s="74"/>
      <c r="FG372" s="74"/>
      <c r="FH372" s="74"/>
      <c r="FI372" s="74"/>
      <c r="FJ372" s="74"/>
      <c r="FK372" s="74"/>
      <c r="FL372" s="74"/>
      <c r="FM372" s="74"/>
      <c r="FN372" s="74"/>
      <c r="FO372" s="74"/>
      <c r="FP372" s="74"/>
      <c r="FQ372" s="74"/>
      <c r="FR372" s="74"/>
      <c r="FS372" s="74"/>
      <c r="FT372" s="74"/>
      <c r="FU372" s="74"/>
      <c r="FV372" s="74"/>
      <c r="FW372" s="74"/>
      <c r="FX372" s="74"/>
      <c r="FY372" s="74"/>
      <c r="FZ372" s="74"/>
      <c r="GA372" s="74"/>
      <c r="GB372" s="74"/>
      <c r="GC372" s="74"/>
      <c r="GD372" s="74"/>
      <c r="GE372" s="74"/>
      <c r="GF372" s="74"/>
      <c r="GG372" s="74"/>
      <c r="GH372" s="74"/>
      <c r="GI372" s="74"/>
      <c r="GJ372" s="74"/>
      <c r="GK372" s="74"/>
      <c r="GL372" s="74"/>
      <c r="GM372" s="74"/>
      <c r="GN372" s="74"/>
      <c r="GO372" s="74"/>
      <c r="GP372" s="74"/>
      <c r="GQ372" s="74"/>
      <c r="GR372" s="74"/>
      <c r="GS372" s="74"/>
      <c r="GT372" s="74"/>
      <c r="GU372" s="74"/>
      <c r="GV372" s="74"/>
      <c r="GW372" s="74"/>
      <c r="GX372" s="74"/>
      <c r="GY372" s="74"/>
      <c r="GZ372" s="74"/>
      <c r="HA372" s="74"/>
      <c r="HB372" s="74"/>
      <c r="HC372" s="74"/>
    </row>
    <row r="373" spans="1:211" customFormat="1" ht="19.95" customHeight="1" x14ac:dyDescent="0.3">
      <c r="A373" s="229"/>
      <c r="B373" s="686" t="s">
        <v>2027</v>
      </c>
      <c r="C373" s="687"/>
      <c r="D373" s="687"/>
      <c r="E373" s="687"/>
      <c r="F373" s="687"/>
      <c r="G373" s="687"/>
      <c r="H373" s="687"/>
      <c r="I373" s="687"/>
      <c r="J373" s="498"/>
      <c r="K373" s="498"/>
      <c r="L373" s="498"/>
      <c r="M373" s="498"/>
      <c r="N373" s="498"/>
      <c r="O373" s="498"/>
      <c r="P373" s="498"/>
      <c r="Q373" s="498"/>
      <c r="R373" s="207"/>
      <c r="S373" s="229"/>
      <c r="T373" s="74"/>
      <c r="U373" s="74"/>
      <c r="V373" s="74"/>
      <c r="W373" s="74"/>
      <c r="X373" s="74"/>
      <c r="Y373" s="74"/>
      <c r="Z373" s="74"/>
      <c r="AA373" s="74"/>
      <c r="AB373" s="74"/>
      <c r="AC373" s="74"/>
      <c r="AD373" s="74"/>
      <c r="AE373" s="74"/>
      <c r="AF373" s="74"/>
      <c r="AG373" s="74"/>
      <c r="AH373" s="74"/>
      <c r="AI373" s="74"/>
      <c r="AJ373" s="74"/>
      <c r="AK373" s="74"/>
      <c r="AL373" s="74"/>
      <c r="AM373" s="74"/>
      <c r="AN373" s="74"/>
      <c r="AO373" s="74"/>
      <c r="AP373" s="74"/>
      <c r="AQ373" s="74"/>
      <c r="AR373" s="74"/>
      <c r="AS373" s="74"/>
      <c r="AT373" s="74"/>
      <c r="AU373" s="74"/>
      <c r="AV373" s="74"/>
      <c r="AW373" s="74"/>
      <c r="AX373" s="74"/>
      <c r="AY373" s="74"/>
      <c r="AZ373" s="74"/>
      <c r="BA373" s="74"/>
      <c r="BB373" s="74"/>
      <c r="BC373" s="74"/>
      <c r="BD373" s="74"/>
      <c r="BE373" s="74"/>
      <c r="BF373" s="74"/>
      <c r="BG373" s="74"/>
      <c r="BH373" s="74"/>
      <c r="BI373" s="74"/>
      <c r="BJ373" s="74"/>
      <c r="BK373" s="74"/>
      <c r="BL373" s="74"/>
      <c r="BM373" s="74"/>
      <c r="BN373" s="74"/>
      <c r="BO373" s="74"/>
      <c r="BP373" s="74"/>
      <c r="BQ373" s="74"/>
      <c r="BR373" s="74"/>
      <c r="BS373" s="74"/>
      <c r="BT373" s="74"/>
      <c r="BU373" s="74"/>
      <c r="BV373" s="74"/>
      <c r="BW373" s="74"/>
      <c r="BX373" s="74"/>
      <c r="BY373" s="74"/>
      <c r="BZ373" s="74"/>
      <c r="CA373" s="74"/>
      <c r="CB373" s="74"/>
      <c r="CC373" s="74"/>
      <c r="CD373" s="74"/>
      <c r="CE373" s="74"/>
      <c r="CF373" s="74"/>
      <c r="CG373" s="74"/>
      <c r="CH373" s="74"/>
      <c r="CI373" s="74"/>
      <c r="CJ373" s="74"/>
      <c r="CK373" s="74"/>
      <c r="CL373" s="74"/>
      <c r="CM373" s="74"/>
      <c r="CN373" s="74"/>
      <c r="CO373" s="74"/>
      <c r="CP373" s="74"/>
      <c r="CQ373" s="74"/>
      <c r="CR373" s="74"/>
      <c r="CS373" s="74"/>
      <c r="CT373" s="74"/>
      <c r="CU373" s="74"/>
      <c r="CV373" s="74"/>
      <c r="CW373" s="74"/>
      <c r="CX373" s="74"/>
      <c r="CY373" s="74"/>
      <c r="CZ373" s="74"/>
      <c r="DA373" s="74"/>
      <c r="DB373" s="74"/>
      <c r="DC373" s="74"/>
      <c r="DD373" s="74"/>
      <c r="DE373" s="74"/>
      <c r="DF373" s="74"/>
      <c r="DG373" s="74"/>
      <c r="DH373" s="74"/>
      <c r="DI373" s="74"/>
      <c r="DJ373" s="74"/>
      <c r="DK373" s="74"/>
      <c r="DL373" s="74"/>
      <c r="DM373" s="74"/>
      <c r="DN373" s="74"/>
      <c r="DO373" s="74"/>
      <c r="DP373" s="74"/>
      <c r="DQ373" s="74"/>
      <c r="DR373" s="74"/>
      <c r="DS373" s="74"/>
      <c r="DT373" s="74"/>
      <c r="DU373" s="74"/>
      <c r="DV373" s="74"/>
      <c r="DW373" s="74"/>
      <c r="DX373" s="74"/>
      <c r="DY373" s="74"/>
      <c r="DZ373" s="74"/>
      <c r="EA373" s="74"/>
      <c r="EB373" s="74"/>
      <c r="EC373" s="74"/>
      <c r="ED373" s="74"/>
      <c r="EE373" s="74"/>
      <c r="EF373" s="74"/>
      <c r="EG373" s="74"/>
      <c r="EH373" s="74"/>
      <c r="EI373" s="74"/>
      <c r="EJ373" s="74"/>
      <c r="EK373" s="74"/>
      <c r="EL373" s="74"/>
      <c r="EM373" s="74"/>
      <c r="EN373" s="74"/>
      <c r="EO373" s="74"/>
      <c r="EP373" s="74"/>
      <c r="EQ373" s="74"/>
      <c r="ER373" s="74"/>
      <c r="ES373" s="74"/>
      <c r="ET373" s="74"/>
      <c r="EU373" s="74"/>
      <c r="EV373" s="74"/>
      <c r="EW373" s="74"/>
      <c r="EX373" s="74"/>
      <c r="EY373" s="74"/>
      <c r="EZ373" s="74"/>
      <c r="FA373" s="74"/>
      <c r="FB373" s="74"/>
      <c r="FC373" s="74"/>
      <c r="FD373" s="74"/>
      <c r="FE373" s="74"/>
      <c r="FF373" s="74"/>
      <c r="FG373" s="74"/>
      <c r="FH373" s="74"/>
      <c r="FI373" s="74"/>
      <c r="FJ373" s="74"/>
      <c r="FK373" s="74"/>
      <c r="FL373" s="74"/>
      <c r="FM373" s="74"/>
      <c r="FN373" s="74"/>
      <c r="FO373" s="74"/>
      <c r="FP373" s="74"/>
      <c r="FQ373" s="74"/>
      <c r="FR373" s="74"/>
      <c r="FS373" s="74"/>
      <c r="FT373" s="74"/>
      <c r="FU373" s="74"/>
      <c r="FV373" s="74"/>
      <c r="FW373" s="74"/>
      <c r="FX373" s="74"/>
      <c r="FY373" s="74"/>
      <c r="FZ373" s="74"/>
      <c r="GA373" s="74"/>
      <c r="GB373" s="74"/>
      <c r="GC373" s="74"/>
      <c r="GD373" s="74"/>
      <c r="GE373" s="74"/>
      <c r="GF373" s="74"/>
      <c r="GG373" s="74"/>
      <c r="GH373" s="74"/>
      <c r="GI373" s="74"/>
      <c r="GJ373" s="74"/>
      <c r="GK373" s="74"/>
      <c r="GL373" s="74"/>
      <c r="GM373" s="74"/>
      <c r="GN373" s="74"/>
      <c r="GO373" s="74"/>
      <c r="GP373" s="74"/>
      <c r="GQ373" s="74"/>
      <c r="GR373" s="74"/>
      <c r="GS373" s="74"/>
      <c r="GT373" s="74"/>
      <c r="GU373" s="74"/>
      <c r="GV373" s="74"/>
      <c r="GW373" s="74"/>
      <c r="GX373" s="74"/>
      <c r="GY373" s="74"/>
      <c r="GZ373" s="74"/>
      <c r="HA373" s="74"/>
      <c r="HB373" s="74"/>
      <c r="HC373" s="74"/>
    </row>
    <row r="374" spans="1:211" customFormat="1" ht="19.95" customHeight="1" x14ac:dyDescent="0.3">
      <c r="A374" s="229"/>
      <c r="B374" s="957" t="s">
        <v>2028</v>
      </c>
      <c r="C374" s="958"/>
      <c r="D374" s="958"/>
      <c r="E374" s="958"/>
      <c r="F374" s="958"/>
      <c r="G374" s="958"/>
      <c r="H374" s="958"/>
      <c r="I374" s="958"/>
      <c r="J374" s="498"/>
      <c r="K374" s="498"/>
      <c r="L374" s="498"/>
      <c r="M374" s="498"/>
      <c r="N374" s="498"/>
      <c r="O374" s="498"/>
      <c r="P374" s="498"/>
      <c r="Q374" s="498"/>
      <c r="R374" s="207"/>
      <c r="S374" s="229"/>
      <c r="T374" s="74"/>
      <c r="U374" s="74"/>
      <c r="V374" s="74"/>
      <c r="W374" s="74"/>
      <c r="X374" s="74"/>
      <c r="Y374" s="74"/>
      <c r="Z374" s="74"/>
      <c r="AA374" s="74"/>
      <c r="AB374" s="74"/>
      <c r="AC374" s="74"/>
      <c r="AD374" s="74"/>
      <c r="AE374" s="74"/>
      <c r="AF374" s="74"/>
      <c r="AG374" s="74"/>
      <c r="AH374" s="74"/>
      <c r="AI374" s="74"/>
      <c r="AJ374" s="74"/>
      <c r="AK374" s="74"/>
      <c r="AL374" s="74"/>
      <c r="AM374" s="74"/>
      <c r="AN374" s="74"/>
      <c r="AO374" s="74"/>
      <c r="AP374" s="74"/>
      <c r="AQ374" s="74"/>
      <c r="AR374" s="74"/>
      <c r="AS374" s="74"/>
      <c r="AT374" s="74"/>
      <c r="AU374" s="74"/>
      <c r="AV374" s="74"/>
      <c r="AW374" s="74"/>
      <c r="AX374" s="74"/>
      <c r="AY374" s="74"/>
      <c r="AZ374" s="74"/>
      <c r="BA374" s="74"/>
      <c r="BB374" s="74"/>
      <c r="BC374" s="74"/>
      <c r="BD374" s="74"/>
      <c r="BE374" s="74"/>
      <c r="BF374" s="74"/>
      <c r="BG374" s="74"/>
      <c r="BH374" s="74"/>
      <c r="BI374" s="74"/>
      <c r="BJ374" s="74"/>
      <c r="BK374" s="74"/>
      <c r="BL374" s="74"/>
      <c r="BM374" s="74"/>
      <c r="BN374" s="74"/>
      <c r="BO374" s="74"/>
      <c r="BP374" s="74"/>
      <c r="BQ374" s="74"/>
      <c r="BR374" s="74"/>
      <c r="BS374" s="74"/>
      <c r="BT374" s="74"/>
      <c r="BU374" s="74"/>
      <c r="BV374" s="74"/>
      <c r="BW374" s="74"/>
      <c r="BX374" s="74"/>
      <c r="BY374" s="74"/>
      <c r="BZ374" s="74"/>
      <c r="CA374" s="74"/>
      <c r="CB374" s="74"/>
      <c r="CC374" s="74"/>
      <c r="CD374" s="74"/>
      <c r="CE374" s="74"/>
      <c r="CF374" s="74"/>
      <c r="CG374" s="74"/>
      <c r="CH374" s="74"/>
      <c r="CI374" s="74"/>
      <c r="CJ374" s="74"/>
      <c r="CK374" s="74"/>
      <c r="CL374" s="74"/>
      <c r="CM374" s="74"/>
      <c r="CN374" s="74"/>
      <c r="CO374" s="74"/>
      <c r="CP374" s="74"/>
      <c r="CQ374" s="74"/>
      <c r="CR374" s="74"/>
      <c r="CS374" s="74"/>
      <c r="CT374" s="74"/>
      <c r="CU374" s="74"/>
      <c r="CV374" s="74"/>
      <c r="CW374" s="74"/>
      <c r="CX374" s="74"/>
      <c r="CY374" s="74"/>
      <c r="CZ374" s="74"/>
      <c r="DA374" s="74"/>
      <c r="DB374" s="74"/>
      <c r="DC374" s="74"/>
      <c r="DD374" s="74"/>
      <c r="DE374" s="74"/>
      <c r="DF374" s="74"/>
      <c r="DG374" s="74"/>
      <c r="DH374" s="74"/>
      <c r="DI374" s="74"/>
      <c r="DJ374" s="74"/>
      <c r="DK374" s="74"/>
      <c r="DL374" s="74"/>
      <c r="DM374" s="74"/>
      <c r="DN374" s="74"/>
      <c r="DO374" s="74"/>
      <c r="DP374" s="74"/>
      <c r="DQ374" s="74"/>
      <c r="DR374" s="74"/>
      <c r="DS374" s="74"/>
      <c r="DT374" s="74"/>
      <c r="DU374" s="74"/>
      <c r="DV374" s="74"/>
      <c r="DW374" s="74"/>
      <c r="DX374" s="74"/>
      <c r="DY374" s="74"/>
      <c r="DZ374" s="74"/>
      <c r="EA374" s="74"/>
      <c r="EB374" s="74"/>
      <c r="EC374" s="74"/>
      <c r="ED374" s="74"/>
      <c r="EE374" s="74"/>
      <c r="EF374" s="74"/>
      <c r="EG374" s="74"/>
      <c r="EH374" s="74"/>
      <c r="EI374" s="74"/>
      <c r="EJ374" s="74"/>
      <c r="EK374" s="74"/>
      <c r="EL374" s="74"/>
      <c r="EM374" s="74"/>
      <c r="EN374" s="74"/>
      <c r="EO374" s="74"/>
      <c r="EP374" s="74"/>
      <c r="EQ374" s="74"/>
      <c r="ER374" s="74"/>
      <c r="ES374" s="74"/>
      <c r="ET374" s="74"/>
      <c r="EU374" s="74"/>
      <c r="EV374" s="74"/>
      <c r="EW374" s="74"/>
      <c r="EX374" s="74"/>
      <c r="EY374" s="74"/>
      <c r="EZ374" s="74"/>
      <c r="FA374" s="74"/>
      <c r="FB374" s="74"/>
      <c r="FC374" s="74"/>
      <c r="FD374" s="74"/>
      <c r="FE374" s="74"/>
      <c r="FF374" s="74"/>
      <c r="FG374" s="74"/>
      <c r="FH374" s="74"/>
      <c r="FI374" s="74"/>
      <c r="FJ374" s="74"/>
      <c r="FK374" s="74"/>
      <c r="FL374" s="74"/>
      <c r="FM374" s="74"/>
      <c r="FN374" s="74"/>
      <c r="FO374" s="74"/>
      <c r="FP374" s="74"/>
      <c r="FQ374" s="74"/>
      <c r="FR374" s="74"/>
      <c r="FS374" s="74"/>
      <c r="FT374" s="74"/>
      <c r="FU374" s="74"/>
      <c r="FV374" s="74"/>
      <c r="FW374" s="74"/>
      <c r="FX374" s="74"/>
      <c r="FY374" s="74"/>
      <c r="FZ374" s="74"/>
      <c r="GA374" s="74"/>
      <c r="GB374" s="74"/>
      <c r="GC374" s="74"/>
      <c r="GD374" s="74"/>
      <c r="GE374" s="74"/>
      <c r="GF374" s="74"/>
      <c r="GG374" s="74"/>
      <c r="GH374" s="74"/>
      <c r="GI374" s="74"/>
      <c r="GJ374" s="74"/>
      <c r="GK374" s="74"/>
      <c r="GL374" s="74"/>
      <c r="GM374" s="74"/>
      <c r="GN374" s="74"/>
      <c r="GO374" s="74"/>
      <c r="GP374" s="74"/>
      <c r="GQ374" s="74"/>
      <c r="GR374" s="74"/>
      <c r="GS374" s="74"/>
      <c r="GT374" s="74"/>
      <c r="GU374" s="74"/>
      <c r="GV374" s="74"/>
      <c r="GW374" s="74"/>
      <c r="GX374" s="74"/>
      <c r="GY374" s="74"/>
      <c r="GZ374" s="74"/>
      <c r="HA374" s="74"/>
      <c r="HB374" s="74"/>
      <c r="HC374" s="74"/>
    </row>
    <row r="375" spans="1:211" customFormat="1" ht="19.95" customHeight="1" x14ac:dyDescent="0.3">
      <c r="A375" s="229"/>
      <c r="B375" s="960" t="s">
        <v>2029</v>
      </c>
      <c r="C375" s="961"/>
      <c r="D375" s="961"/>
      <c r="E375" s="961"/>
      <c r="F375" s="961"/>
      <c r="G375" s="961"/>
      <c r="H375" s="961"/>
      <c r="I375" s="961"/>
      <c r="J375" s="961"/>
      <c r="K375" s="961"/>
      <c r="L375" s="961"/>
      <c r="M375" s="961"/>
      <c r="N375" s="961"/>
      <c r="O375" s="498"/>
      <c r="P375" s="498"/>
      <c r="Q375" s="498"/>
      <c r="R375" s="207"/>
      <c r="S375" s="229"/>
      <c r="T375" s="74"/>
      <c r="U375" s="74"/>
      <c r="V375" s="74"/>
      <c r="W375" s="74"/>
      <c r="X375" s="74"/>
      <c r="Y375" s="74"/>
      <c r="Z375" s="74"/>
      <c r="AA375" s="74"/>
      <c r="AB375" s="74"/>
      <c r="AC375" s="74"/>
      <c r="AD375" s="74"/>
      <c r="AE375" s="74"/>
      <c r="AF375" s="74"/>
      <c r="AG375" s="74"/>
      <c r="AH375" s="74"/>
      <c r="AI375" s="74"/>
      <c r="AJ375" s="74"/>
      <c r="AK375" s="74"/>
      <c r="AL375" s="74"/>
      <c r="AM375" s="74"/>
      <c r="AN375" s="74"/>
      <c r="AO375" s="74"/>
      <c r="AP375" s="74"/>
      <c r="AQ375" s="74"/>
      <c r="AR375" s="74"/>
      <c r="AS375" s="74"/>
      <c r="AT375" s="74"/>
      <c r="AU375" s="74"/>
      <c r="AV375" s="74"/>
      <c r="AW375" s="74"/>
      <c r="AX375" s="74"/>
      <c r="AY375" s="74"/>
      <c r="AZ375" s="74"/>
      <c r="BA375" s="74"/>
      <c r="BB375" s="74"/>
      <c r="BC375" s="74"/>
      <c r="BD375" s="74"/>
      <c r="BE375" s="74"/>
      <c r="BF375" s="74"/>
      <c r="BG375" s="74"/>
      <c r="BH375" s="74"/>
      <c r="BI375" s="74"/>
      <c r="BJ375" s="74"/>
      <c r="BK375" s="74"/>
      <c r="BL375" s="74"/>
      <c r="BM375" s="74"/>
      <c r="BN375" s="74"/>
      <c r="BO375" s="74"/>
      <c r="BP375" s="74"/>
      <c r="BQ375" s="74"/>
      <c r="BR375" s="74"/>
      <c r="BS375" s="74"/>
      <c r="BT375" s="74"/>
      <c r="BU375" s="74"/>
      <c r="BV375" s="74"/>
      <c r="BW375" s="74"/>
      <c r="BX375" s="74"/>
      <c r="BY375" s="74"/>
      <c r="BZ375" s="74"/>
      <c r="CA375" s="74"/>
      <c r="CB375" s="74"/>
      <c r="CC375" s="74"/>
      <c r="CD375" s="74"/>
      <c r="CE375" s="74"/>
      <c r="CF375" s="74"/>
      <c r="CG375" s="74"/>
      <c r="CH375" s="74"/>
      <c r="CI375" s="74"/>
      <c r="CJ375" s="74"/>
      <c r="CK375" s="74"/>
      <c r="CL375" s="74"/>
      <c r="CM375" s="74"/>
      <c r="CN375" s="74"/>
      <c r="CO375" s="74"/>
      <c r="CP375" s="74"/>
      <c r="CQ375" s="74"/>
      <c r="CR375" s="74"/>
      <c r="CS375" s="74"/>
      <c r="CT375" s="74"/>
      <c r="CU375" s="74"/>
      <c r="CV375" s="74"/>
      <c r="CW375" s="74"/>
      <c r="CX375" s="74"/>
      <c r="CY375" s="74"/>
      <c r="CZ375" s="74"/>
      <c r="DA375" s="74"/>
      <c r="DB375" s="74"/>
      <c r="DC375" s="74"/>
      <c r="DD375" s="74"/>
      <c r="DE375" s="74"/>
      <c r="DF375" s="74"/>
      <c r="DG375" s="74"/>
      <c r="DH375" s="74"/>
      <c r="DI375" s="74"/>
      <c r="DJ375" s="74"/>
      <c r="DK375" s="74"/>
      <c r="DL375" s="74"/>
      <c r="DM375" s="74"/>
      <c r="DN375" s="74"/>
      <c r="DO375" s="74"/>
      <c r="DP375" s="74"/>
      <c r="DQ375" s="74"/>
      <c r="DR375" s="74"/>
      <c r="DS375" s="74"/>
      <c r="DT375" s="74"/>
      <c r="DU375" s="74"/>
      <c r="DV375" s="74"/>
      <c r="DW375" s="74"/>
      <c r="DX375" s="74"/>
      <c r="DY375" s="74"/>
      <c r="DZ375" s="74"/>
      <c r="EA375" s="74"/>
      <c r="EB375" s="74"/>
      <c r="EC375" s="74"/>
      <c r="ED375" s="74"/>
      <c r="EE375" s="74"/>
      <c r="EF375" s="74"/>
      <c r="EG375" s="74"/>
      <c r="EH375" s="74"/>
      <c r="EI375" s="74"/>
      <c r="EJ375" s="74"/>
      <c r="EK375" s="74"/>
      <c r="EL375" s="74"/>
      <c r="EM375" s="74"/>
      <c r="EN375" s="74"/>
      <c r="EO375" s="74"/>
      <c r="EP375" s="74"/>
      <c r="EQ375" s="74"/>
      <c r="ER375" s="74"/>
      <c r="ES375" s="74"/>
      <c r="ET375" s="74"/>
      <c r="EU375" s="74"/>
      <c r="EV375" s="74"/>
      <c r="EW375" s="74"/>
      <c r="EX375" s="74"/>
      <c r="EY375" s="74"/>
      <c r="EZ375" s="74"/>
      <c r="FA375" s="74"/>
      <c r="FB375" s="74"/>
      <c r="FC375" s="74"/>
      <c r="FD375" s="74"/>
      <c r="FE375" s="74"/>
      <c r="FF375" s="74"/>
      <c r="FG375" s="74"/>
      <c r="FH375" s="74"/>
      <c r="FI375" s="74"/>
      <c r="FJ375" s="74"/>
      <c r="FK375" s="74"/>
      <c r="FL375" s="74"/>
      <c r="FM375" s="74"/>
      <c r="FN375" s="74"/>
      <c r="FO375" s="74"/>
      <c r="FP375" s="74"/>
      <c r="FQ375" s="74"/>
      <c r="FR375" s="74"/>
      <c r="FS375" s="74"/>
      <c r="FT375" s="74"/>
      <c r="FU375" s="74"/>
      <c r="FV375" s="74"/>
      <c r="FW375" s="74"/>
      <c r="FX375" s="74"/>
      <c r="FY375" s="74"/>
      <c r="FZ375" s="74"/>
      <c r="GA375" s="74"/>
      <c r="GB375" s="74"/>
      <c r="GC375" s="74"/>
      <c r="GD375" s="74"/>
      <c r="GE375" s="74"/>
      <c r="GF375" s="74"/>
      <c r="GG375" s="74"/>
      <c r="GH375" s="74"/>
      <c r="GI375" s="74"/>
      <c r="GJ375" s="74"/>
      <c r="GK375" s="74"/>
      <c r="GL375" s="74"/>
      <c r="GM375" s="74"/>
      <c r="GN375" s="74"/>
      <c r="GO375" s="74"/>
      <c r="GP375" s="74"/>
      <c r="GQ375" s="74"/>
      <c r="GR375" s="74"/>
      <c r="GS375" s="74"/>
      <c r="GT375" s="74"/>
      <c r="GU375" s="74"/>
      <c r="GV375" s="74"/>
      <c r="GW375" s="74"/>
      <c r="GX375" s="74"/>
      <c r="GY375" s="74"/>
      <c r="GZ375" s="74"/>
      <c r="HA375" s="74"/>
      <c r="HB375" s="74"/>
      <c r="HC375" s="74"/>
    </row>
    <row r="376" spans="1:211" customFormat="1" ht="19.95" customHeight="1" x14ac:dyDescent="0.3">
      <c r="A376" s="229"/>
      <c r="B376" s="957" t="s">
        <v>2030</v>
      </c>
      <c r="C376" s="958"/>
      <c r="D376" s="958"/>
      <c r="E376" s="958"/>
      <c r="F376" s="958"/>
      <c r="G376" s="958"/>
      <c r="H376" s="958"/>
      <c r="I376" s="958"/>
      <c r="J376" s="958"/>
      <c r="K376" s="958"/>
      <c r="L376" s="958"/>
      <c r="M376" s="958"/>
      <c r="N376" s="958"/>
      <c r="O376" s="498"/>
      <c r="P376" s="498"/>
      <c r="Q376" s="498"/>
      <c r="R376" s="207"/>
      <c r="S376" s="229"/>
      <c r="T376" s="74"/>
      <c r="U376" s="74"/>
      <c r="V376" s="74"/>
      <c r="W376" s="74"/>
      <c r="X376" s="74"/>
      <c r="Y376" s="74"/>
      <c r="Z376" s="74"/>
      <c r="AA376" s="74"/>
      <c r="AB376" s="74"/>
      <c r="AC376" s="74"/>
      <c r="AD376" s="74"/>
      <c r="AE376" s="74"/>
      <c r="AF376" s="74"/>
      <c r="AG376" s="74"/>
      <c r="AH376" s="74"/>
      <c r="AI376" s="74"/>
      <c r="AJ376" s="74"/>
      <c r="AK376" s="74"/>
      <c r="AL376" s="74"/>
      <c r="AM376" s="74"/>
      <c r="AN376" s="74"/>
      <c r="AO376" s="74"/>
      <c r="AP376" s="74"/>
      <c r="AQ376" s="74"/>
      <c r="AR376" s="74"/>
      <c r="AS376" s="74"/>
      <c r="AT376" s="74"/>
      <c r="AU376" s="74"/>
      <c r="AV376" s="74"/>
      <c r="AW376" s="74"/>
      <c r="AX376" s="74"/>
      <c r="AY376" s="74"/>
      <c r="AZ376" s="74"/>
      <c r="BA376" s="74"/>
      <c r="BB376" s="74"/>
      <c r="BC376" s="74"/>
      <c r="BD376" s="74"/>
      <c r="BE376" s="74"/>
      <c r="BF376" s="74"/>
      <c r="BG376" s="74"/>
      <c r="BH376" s="74"/>
      <c r="BI376" s="74"/>
      <c r="BJ376" s="74"/>
      <c r="BK376" s="74"/>
      <c r="BL376" s="74"/>
      <c r="BM376" s="74"/>
      <c r="BN376" s="74"/>
      <c r="BO376" s="74"/>
      <c r="BP376" s="74"/>
      <c r="BQ376" s="74"/>
      <c r="BR376" s="74"/>
      <c r="BS376" s="74"/>
      <c r="BT376" s="74"/>
      <c r="BU376" s="74"/>
      <c r="BV376" s="74"/>
      <c r="BW376" s="74"/>
      <c r="BX376" s="74"/>
      <c r="BY376" s="74"/>
      <c r="BZ376" s="74"/>
      <c r="CA376" s="74"/>
      <c r="CB376" s="74"/>
      <c r="CC376" s="74"/>
      <c r="CD376" s="74"/>
      <c r="CE376" s="74"/>
      <c r="CF376" s="74"/>
      <c r="CG376" s="74"/>
      <c r="CH376" s="74"/>
      <c r="CI376" s="74"/>
      <c r="CJ376" s="74"/>
      <c r="CK376" s="74"/>
      <c r="CL376" s="74"/>
      <c r="CM376" s="74"/>
      <c r="CN376" s="74"/>
      <c r="CO376" s="74"/>
      <c r="CP376" s="74"/>
      <c r="CQ376" s="74"/>
      <c r="CR376" s="74"/>
      <c r="CS376" s="74"/>
      <c r="CT376" s="74"/>
      <c r="CU376" s="74"/>
      <c r="CV376" s="74"/>
      <c r="CW376" s="74"/>
      <c r="CX376" s="74"/>
      <c r="CY376" s="74"/>
      <c r="CZ376" s="74"/>
      <c r="DA376" s="74"/>
      <c r="DB376" s="74"/>
      <c r="DC376" s="74"/>
      <c r="DD376" s="74"/>
      <c r="DE376" s="74"/>
      <c r="DF376" s="74"/>
      <c r="DG376" s="74"/>
      <c r="DH376" s="74"/>
      <c r="DI376" s="74"/>
      <c r="DJ376" s="74"/>
      <c r="DK376" s="74"/>
      <c r="DL376" s="74"/>
      <c r="DM376" s="74"/>
      <c r="DN376" s="74"/>
      <c r="DO376" s="74"/>
      <c r="DP376" s="74"/>
      <c r="DQ376" s="74"/>
      <c r="DR376" s="74"/>
      <c r="DS376" s="74"/>
      <c r="DT376" s="74"/>
      <c r="DU376" s="74"/>
      <c r="DV376" s="74"/>
      <c r="DW376" s="74"/>
      <c r="DX376" s="74"/>
      <c r="DY376" s="74"/>
      <c r="DZ376" s="74"/>
      <c r="EA376" s="74"/>
      <c r="EB376" s="74"/>
      <c r="EC376" s="74"/>
      <c r="ED376" s="74"/>
      <c r="EE376" s="74"/>
      <c r="EF376" s="74"/>
      <c r="EG376" s="74"/>
      <c r="EH376" s="74"/>
      <c r="EI376" s="74"/>
      <c r="EJ376" s="74"/>
      <c r="EK376" s="74"/>
      <c r="EL376" s="74"/>
      <c r="EM376" s="74"/>
      <c r="EN376" s="74"/>
      <c r="EO376" s="74"/>
      <c r="EP376" s="74"/>
      <c r="EQ376" s="74"/>
      <c r="ER376" s="74"/>
      <c r="ES376" s="74"/>
      <c r="ET376" s="74"/>
      <c r="EU376" s="74"/>
      <c r="EV376" s="74"/>
      <c r="EW376" s="74"/>
      <c r="EX376" s="74"/>
      <c r="EY376" s="74"/>
      <c r="EZ376" s="74"/>
      <c r="FA376" s="74"/>
      <c r="FB376" s="74"/>
      <c r="FC376" s="74"/>
      <c r="FD376" s="74"/>
      <c r="FE376" s="74"/>
      <c r="FF376" s="74"/>
      <c r="FG376" s="74"/>
      <c r="FH376" s="74"/>
      <c r="FI376" s="74"/>
      <c r="FJ376" s="74"/>
      <c r="FK376" s="74"/>
      <c r="FL376" s="74"/>
      <c r="FM376" s="74"/>
      <c r="FN376" s="74"/>
      <c r="FO376" s="74"/>
      <c r="FP376" s="74"/>
      <c r="FQ376" s="74"/>
      <c r="FR376" s="74"/>
      <c r="FS376" s="74"/>
      <c r="FT376" s="74"/>
      <c r="FU376" s="74"/>
      <c r="FV376" s="74"/>
      <c r="FW376" s="74"/>
      <c r="FX376" s="74"/>
      <c r="FY376" s="74"/>
      <c r="FZ376" s="74"/>
      <c r="GA376" s="74"/>
      <c r="GB376" s="74"/>
      <c r="GC376" s="74"/>
      <c r="GD376" s="74"/>
      <c r="GE376" s="74"/>
      <c r="GF376" s="74"/>
      <c r="GG376" s="74"/>
      <c r="GH376" s="74"/>
      <c r="GI376" s="74"/>
      <c r="GJ376" s="74"/>
      <c r="GK376" s="74"/>
      <c r="GL376" s="74"/>
      <c r="GM376" s="74"/>
      <c r="GN376" s="74"/>
      <c r="GO376" s="74"/>
      <c r="GP376" s="74"/>
      <c r="GQ376" s="74"/>
      <c r="GR376" s="74"/>
      <c r="GS376" s="74"/>
      <c r="GT376" s="74"/>
      <c r="GU376" s="74"/>
      <c r="GV376" s="74"/>
      <c r="GW376" s="74"/>
      <c r="GX376" s="74"/>
      <c r="GY376" s="74"/>
      <c r="GZ376" s="74"/>
      <c r="HA376" s="74"/>
      <c r="HB376" s="74"/>
      <c r="HC376" s="74"/>
    </row>
    <row r="377" spans="1:211" customFormat="1" ht="19.95" customHeight="1" x14ac:dyDescent="0.3">
      <c r="A377" s="229"/>
      <c r="B377" s="686" t="s">
        <v>2031</v>
      </c>
      <c r="C377" s="687"/>
      <c r="D377" s="687"/>
      <c r="E377" s="687"/>
      <c r="F377" s="687"/>
      <c r="G377" s="687"/>
      <c r="H377" s="687"/>
      <c r="I377" s="687"/>
      <c r="J377" s="687"/>
      <c r="K377" s="237"/>
      <c r="L377" s="237"/>
      <c r="M377" s="237"/>
      <c r="N377" s="237"/>
      <c r="O377" s="498"/>
      <c r="P377" s="498"/>
      <c r="Q377" s="498"/>
      <c r="R377" s="207"/>
      <c r="S377" s="229"/>
      <c r="T377" s="74"/>
      <c r="U377" s="74"/>
      <c r="V377" s="74"/>
      <c r="W377" s="74"/>
      <c r="X377" s="74"/>
      <c r="Y377" s="74"/>
      <c r="Z377" s="74"/>
      <c r="AA377" s="74"/>
      <c r="AB377" s="74"/>
      <c r="AC377" s="74"/>
      <c r="AD377" s="74"/>
      <c r="AE377" s="74"/>
      <c r="AF377" s="74"/>
      <c r="AG377" s="74"/>
      <c r="AH377" s="74"/>
      <c r="AI377" s="74"/>
      <c r="AJ377" s="74"/>
      <c r="AK377" s="74"/>
      <c r="AL377" s="74"/>
      <c r="AM377" s="74"/>
      <c r="AN377" s="74"/>
      <c r="AO377" s="74"/>
      <c r="AP377" s="74"/>
      <c r="AQ377" s="74"/>
      <c r="AR377" s="74"/>
      <c r="AS377" s="74"/>
      <c r="AT377" s="74"/>
      <c r="AU377" s="74"/>
      <c r="AV377" s="74"/>
      <c r="AW377" s="74"/>
      <c r="AX377" s="74"/>
      <c r="AY377" s="74"/>
      <c r="AZ377" s="74"/>
      <c r="BA377" s="74"/>
      <c r="BB377" s="74"/>
      <c r="BC377" s="74"/>
      <c r="BD377" s="74"/>
      <c r="BE377" s="74"/>
      <c r="BF377" s="74"/>
      <c r="BG377" s="74"/>
      <c r="BH377" s="74"/>
      <c r="BI377" s="74"/>
      <c r="BJ377" s="74"/>
      <c r="BK377" s="74"/>
      <c r="BL377" s="74"/>
      <c r="BM377" s="74"/>
      <c r="BN377" s="74"/>
      <c r="BO377" s="74"/>
      <c r="BP377" s="74"/>
      <c r="BQ377" s="74"/>
      <c r="BR377" s="74"/>
      <c r="BS377" s="74"/>
      <c r="BT377" s="74"/>
      <c r="BU377" s="74"/>
      <c r="BV377" s="74"/>
      <c r="BW377" s="74"/>
      <c r="BX377" s="74"/>
      <c r="BY377" s="74"/>
      <c r="BZ377" s="74"/>
      <c r="CA377" s="74"/>
      <c r="CB377" s="74"/>
      <c r="CC377" s="74"/>
      <c r="CD377" s="74"/>
      <c r="CE377" s="74"/>
      <c r="CF377" s="74"/>
      <c r="CG377" s="74"/>
      <c r="CH377" s="74"/>
      <c r="CI377" s="74"/>
      <c r="CJ377" s="74"/>
      <c r="CK377" s="74"/>
      <c r="CL377" s="74"/>
      <c r="CM377" s="74"/>
      <c r="CN377" s="74"/>
      <c r="CO377" s="74"/>
      <c r="CP377" s="74"/>
      <c r="CQ377" s="74"/>
      <c r="CR377" s="74"/>
      <c r="CS377" s="74"/>
      <c r="CT377" s="74"/>
      <c r="CU377" s="74"/>
      <c r="CV377" s="74"/>
      <c r="CW377" s="74"/>
      <c r="CX377" s="74"/>
      <c r="CY377" s="74"/>
      <c r="CZ377" s="74"/>
      <c r="DA377" s="74"/>
      <c r="DB377" s="74"/>
      <c r="DC377" s="74"/>
      <c r="DD377" s="74"/>
      <c r="DE377" s="74"/>
      <c r="DF377" s="74"/>
      <c r="DG377" s="74"/>
      <c r="DH377" s="74"/>
      <c r="DI377" s="74"/>
      <c r="DJ377" s="74"/>
      <c r="DK377" s="74"/>
      <c r="DL377" s="74"/>
      <c r="DM377" s="74"/>
      <c r="DN377" s="74"/>
      <c r="DO377" s="74"/>
      <c r="DP377" s="74"/>
      <c r="DQ377" s="74"/>
      <c r="DR377" s="74"/>
      <c r="DS377" s="74"/>
      <c r="DT377" s="74"/>
      <c r="DU377" s="74"/>
      <c r="DV377" s="74"/>
      <c r="DW377" s="74"/>
      <c r="DX377" s="74"/>
      <c r="DY377" s="74"/>
      <c r="DZ377" s="74"/>
      <c r="EA377" s="74"/>
      <c r="EB377" s="74"/>
      <c r="EC377" s="74"/>
      <c r="ED377" s="74"/>
      <c r="EE377" s="74"/>
      <c r="EF377" s="74"/>
      <c r="EG377" s="74"/>
      <c r="EH377" s="74"/>
      <c r="EI377" s="74"/>
      <c r="EJ377" s="74"/>
      <c r="EK377" s="74"/>
      <c r="EL377" s="74"/>
      <c r="EM377" s="74"/>
      <c r="EN377" s="74"/>
      <c r="EO377" s="74"/>
      <c r="EP377" s="74"/>
      <c r="EQ377" s="74"/>
      <c r="ER377" s="74"/>
      <c r="ES377" s="74"/>
      <c r="ET377" s="74"/>
      <c r="EU377" s="74"/>
      <c r="EV377" s="74"/>
      <c r="EW377" s="74"/>
      <c r="EX377" s="74"/>
      <c r="EY377" s="74"/>
      <c r="EZ377" s="74"/>
      <c r="FA377" s="74"/>
      <c r="FB377" s="74"/>
      <c r="FC377" s="74"/>
      <c r="FD377" s="74"/>
      <c r="FE377" s="74"/>
      <c r="FF377" s="74"/>
      <c r="FG377" s="74"/>
      <c r="FH377" s="74"/>
      <c r="FI377" s="74"/>
      <c r="FJ377" s="74"/>
      <c r="FK377" s="74"/>
      <c r="FL377" s="74"/>
      <c r="FM377" s="74"/>
      <c r="FN377" s="74"/>
      <c r="FO377" s="74"/>
      <c r="FP377" s="74"/>
      <c r="FQ377" s="74"/>
      <c r="FR377" s="74"/>
      <c r="FS377" s="74"/>
      <c r="FT377" s="74"/>
      <c r="FU377" s="74"/>
      <c r="FV377" s="74"/>
      <c r="FW377" s="74"/>
      <c r="FX377" s="74"/>
      <c r="FY377" s="74"/>
      <c r="FZ377" s="74"/>
      <c r="GA377" s="74"/>
      <c r="GB377" s="74"/>
      <c r="GC377" s="74"/>
      <c r="GD377" s="74"/>
      <c r="GE377" s="74"/>
      <c r="GF377" s="74"/>
      <c r="GG377" s="74"/>
      <c r="GH377" s="74"/>
      <c r="GI377" s="74"/>
      <c r="GJ377" s="74"/>
      <c r="GK377" s="74"/>
      <c r="GL377" s="74"/>
      <c r="GM377" s="74"/>
      <c r="GN377" s="74"/>
      <c r="GO377" s="74"/>
      <c r="GP377" s="74"/>
      <c r="GQ377" s="74"/>
      <c r="GR377" s="74"/>
      <c r="GS377" s="74"/>
      <c r="GT377" s="74"/>
      <c r="GU377" s="74"/>
      <c r="GV377" s="74"/>
      <c r="GW377" s="74"/>
      <c r="GX377" s="74"/>
      <c r="GY377" s="74"/>
      <c r="GZ377" s="74"/>
      <c r="HA377" s="74"/>
      <c r="HB377" s="74"/>
      <c r="HC377" s="74"/>
    </row>
    <row r="378" spans="1:211" customFormat="1" ht="19.95" customHeight="1" x14ac:dyDescent="0.3">
      <c r="A378" s="229"/>
      <c r="B378" s="955" t="s">
        <v>2032</v>
      </c>
      <c r="C378" s="956"/>
      <c r="D378" s="956"/>
      <c r="E378" s="956"/>
      <c r="F378" s="956"/>
      <c r="G378" s="956"/>
      <c r="H378" s="956"/>
      <c r="I378" s="956"/>
      <c r="J378" s="956"/>
      <c r="K378" s="956"/>
      <c r="L378" s="956"/>
      <c r="M378" s="956"/>
      <c r="N378" s="956"/>
      <c r="O378" s="956"/>
      <c r="P378" s="956"/>
      <c r="Q378" s="956"/>
      <c r="R378" s="207"/>
      <c r="S378" s="229"/>
      <c r="T378" s="74"/>
      <c r="U378" s="74"/>
      <c r="V378" s="74"/>
      <c r="W378" s="74"/>
      <c r="X378" s="74"/>
      <c r="Y378" s="74"/>
      <c r="Z378" s="74"/>
      <c r="AA378" s="74"/>
      <c r="AB378" s="74"/>
      <c r="AC378" s="74"/>
      <c r="AD378" s="74"/>
      <c r="AE378" s="74"/>
      <c r="AF378" s="74"/>
      <c r="AG378" s="74"/>
      <c r="AH378" s="74"/>
      <c r="AI378" s="74"/>
      <c r="AJ378" s="74"/>
      <c r="AK378" s="74"/>
      <c r="AL378" s="74"/>
      <c r="AM378" s="74"/>
      <c r="AN378" s="74"/>
      <c r="AO378" s="74"/>
      <c r="AP378" s="74"/>
      <c r="AQ378" s="74"/>
      <c r="AR378" s="74"/>
      <c r="AS378" s="74"/>
      <c r="AT378" s="74"/>
      <c r="AU378" s="74"/>
      <c r="AV378" s="74"/>
      <c r="AW378" s="74"/>
      <c r="AX378" s="74"/>
      <c r="AY378" s="74"/>
      <c r="AZ378" s="74"/>
      <c r="BA378" s="74"/>
      <c r="BB378" s="74"/>
      <c r="BC378" s="74"/>
      <c r="BD378" s="74"/>
      <c r="BE378" s="74"/>
      <c r="BF378" s="74"/>
      <c r="BG378" s="74"/>
      <c r="BH378" s="74"/>
      <c r="BI378" s="74"/>
      <c r="BJ378" s="74"/>
      <c r="BK378" s="74"/>
      <c r="BL378" s="74"/>
      <c r="BM378" s="74"/>
      <c r="BN378" s="74"/>
      <c r="BO378" s="74"/>
      <c r="BP378" s="74"/>
      <c r="BQ378" s="74"/>
      <c r="BR378" s="74"/>
      <c r="BS378" s="74"/>
      <c r="BT378" s="74"/>
      <c r="BU378" s="74"/>
      <c r="BV378" s="74"/>
      <c r="BW378" s="74"/>
      <c r="BX378" s="74"/>
      <c r="BY378" s="74"/>
      <c r="BZ378" s="74"/>
      <c r="CA378" s="74"/>
      <c r="CB378" s="74"/>
      <c r="CC378" s="74"/>
      <c r="CD378" s="74"/>
      <c r="CE378" s="74"/>
      <c r="CF378" s="74"/>
      <c r="CG378" s="74"/>
      <c r="CH378" s="74"/>
      <c r="CI378" s="74"/>
      <c r="CJ378" s="74"/>
      <c r="CK378" s="74"/>
      <c r="CL378" s="74"/>
      <c r="CM378" s="74"/>
      <c r="CN378" s="74"/>
      <c r="CO378" s="74"/>
      <c r="CP378" s="74"/>
      <c r="CQ378" s="74"/>
      <c r="CR378" s="74"/>
      <c r="CS378" s="74"/>
      <c r="CT378" s="74"/>
      <c r="CU378" s="74"/>
      <c r="CV378" s="74"/>
      <c r="CW378" s="74"/>
      <c r="CX378" s="74"/>
      <c r="CY378" s="74"/>
      <c r="CZ378" s="74"/>
      <c r="DA378" s="74"/>
      <c r="DB378" s="74"/>
      <c r="DC378" s="74"/>
      <c r="DD378" s="74"/>
      <c r="DE378" s="74"/>
      <c r="DF378" s="74"/>
      <c r="DG378" s="74"/>
      <c r="DH378" s="74"/>
      <c r="DI378" s="74"/>
      <c r="DJ378" s="74"/>
      <c r="DK378" s="74"/>
      <c r="DL378" s="74"/>
      <c r="DM378" s="74"/>
      <c r="DN378" s="74"/>
      <c r="DO378" s="74"/>
      <c r="DP378" s="74"/>
      <c r="DQ378" s="74"/>
      <c r="DR378" s="74"/>
      <c r="DS378" s="74"/>
      <c r="DT378" s="74"/>
      <c r="DU378" s="74"/>
      <c r="DV378" s="74"/>
      <c r="DW378" s="74"/>
      <c r="DX378" s="74"/>
      <c r="DY378" s="74"/>
      <c r="DZ378" s="74"/>
      <c r="EA378" s="74"/>
      <c r="EB378" s="74"/>
      <c r="EC378" s="74"/>
      <c r="ED378" s="74"/>
      <c r="EE378" s="74"/>
      <c r="EF378" s="74"/>
      <c r="EG378" s="74"/>
      <c r="EH378" s="74"/>
      <c r="EI378" s="74"/>
      <c r="EJ378" s="74"/>
      <c r="EK378" s="74"/>
      <c r="EL378" s="74"/>
      <c r="EM378" s="74"/>
      <c r="EN378" s="74"/>
      <c r="EO378" s="74"/>
      <c r="EP378" s="74"/>
      <c r="EQ378" s="74"/>
      <c r="ER378" s="74"/>
      <c r="ES378" s="74"/>
      <c r="ET378" s="74"/>
      <c r="EU378" s="74"/>
      <c r="EV378" s="74"/>
      <c r="EW378" s="74"/>
      <c r="EX378" s="74"/>
      <c r="EY378" s="74"/>
      <c r="EZ378" s="74"/>
      <c r="FA378" s="74"/>
      <c r="FB378" s="74"/>
      <c r="FC378" s="74"/>
      <c r="FD378" s="74"/>
      <c r="FE378" s="74"/>
      <c r="FF378" s="74"/>
      <c r="FG378" s="74"/>
      <c r="FH378" s="74"/>
      <c r="FI378" s="74"/>
      <c r="FJ378" s="74"/>
      <c r="FK378" s="74"/>
      <c r="FL378" s="74"/>
      <c r="FM378" s="74"/>
      <c r="FN378" s="74"/>
      <c r="FO378" s="74"/>
      <c r="FP378" s="74"/>
      <c r="FQ378" s="74"/>
      <c r="FR378" s="74"/>
      <c r="FS378" s="74"/>
      <c r="FT378" s="74"/>
      <c r="FU378" s="74"/>
      <c r="FV378" s="74"/>
      <c r="FW378" s="74"/>
      <c r="FX378" s="74"/>
      <c r="FY378" s="74"/>
      <c r="FZ378" s="74"/>
      <c r="GA378" s="74"/>
      <c r="GB378" s="74"/>
      <c r="GC378" s="74"/>
      <c r="GD378" s="74"/>
      <c r="GE378" s="74"/>
      <c r="GF378" s="74"/>
      <c r="GG378" s="74"/>
      <c r="GH378" s="74"/>
      <c r="GI378" s="74"/>
      <c r="GJ378" s="74"/>
      <c r="GK378" s="74"/>
      <c r="GL378" s="74"/>
      <c r="GM378" s="74"/>
      <c r="GN378" s="74"/>
      <c r="GO378" s="74"/>
      <c r="GP378" s="74"/>
      <c r="GQ378" s="74"/>
      <c r="GR378" s="74"/>
      <c r="GS378" s="74"/>
      <c r="GT378" s="74"/>
      <c r="GU378" s="74"/>
      <c r="GV378" s="74"/>
      <c r="GW378" s="74"/>
      <c r="GX378" s="74"/>
      <c r="GY378" s="74"/>
      <c r="GZ378" s="74"/>
      <c r="HA378" s="74"/>
      <c r="HB378" s="74"/>
      <c r="HC378" s="74"/>
    </row>
    <row r="379" spans="1:211" customFormat="1" ht="19.95" customHeight="1" x14ac:dyDescent="0.3">
      <c r="A379" s="229"/>
      <c r="B379" s="686" t="s">
        <v>2033</v>
      </c>
      <c r="C379" s="687"/>
      <c r="D379" s="687"/>
      <c r="E379" s="687"/>
      <c r="F379" s="687"/>
      <c r="G379" s="687"/>
      <c r="H379" s="687"/>
      <c r="I379" s="687"/>
      <c r="J379" s="687"/>
      <c r="K379" s="237"/>
      <c r="L379" s="237"/>
      <c r="M379" s="237"/>
      <c r="N379" s="237"/>
      <c r="O379" s="498"/>
      <c r="P379" s="498"/>
      <c r="Q379" s="498"/>
      <c r="R379" s="207"/>
      <c r="S379" s="229"/>
      <c r="T379" s="74"/>
      <c r="U379" s="74"/>
      <c r="V379" s="74"/>
      <c r="W379" s="74"/>
      <c r="X379" s="74"/>
      <c r="Y379" s="74"/>
      <c r="Z379" s="74"/>
      <c r="AA379" s="74"/>
      <c r="AB379" s="74"/>
      <c r="AC379" s="74"/>
      <c r="AD379" s="74"/>
      <c r="AE379" s="74"/>
      <c r="AF379" s="74"/>
      <c r="AG379" s="74"/>
      <c r="AH379" s="74"/>
      <c r="AI379" s="74"/>
      <c r="AJ379" s="74"/>
      <c r="AK379" s="74"/>
      <c r="AL379" s="74"/>
      <c r="AM379" s="74"/>
      <c r="AN379" s="74"/>
      <c r="AO379" s="74"/>
      <c r="AP379" s="74"/>
      <c r="AQ379" s="74"/>
      <c r="AR379" s="74"/>
      <c r="AS379" s="74"/>
      <c r="AT379" s="74"/>
      <c r="AU379" s="74"/>
      <c r="AV379" s="74"/>
      <c r="AW379" s="74"/>
      <c r="AX379" s="74"/>
      <c r="AY379" s="74"/>
      <c r="AZ379" s="74"/>
      <c r="BA379" s="74"/>
      <c r="BB379" s="74"/>
      <c r="BC379" s="74"/>
      <c r="BD379" s="74"/>
      <c r="BE379" s="74"/>
      <c r="BF379" s="74"/>
      <c r="BG379" s="74"/>
      <c r="BH379" s="74"/>
      <c r="BI379" s="74"/>
      <c r="BJ379" s="74"/>
      <c r="BK379" s="74"/>
      <c r="BL379" s="74"/>
      <c r="BM379" s="74"/>
      <c r="BN379" s="74"/>
      <c r="BO379" s="74"/>
      <c r="BP379" s="74"/>
      <c r="BQ379" s="74"/>
      <c r="BR379" s="74"/>
      <c r="BS379" s="74"/>
      <c r="BT379" s="74"/>
      <c r="BU379" s="74"/>
      <c r="BV379" s="74"/>
      <c r="BW379" s="74"/>
      <c r="BX379" s="74"/>
      <c r="BY379" s="74"/>
      <c r="BZ379" s="74"/>
      <c r="CA379" s="74"/>
      <c r="CB379" s="74"/>
      <c r="CC379" s="74"/>
      <c r="CD379" s="74"/>
      <c r="CE379" s="74"/>
      <c r="CF379" s="74"/>
      <c r="CG379" s="74"/>
      <c r="CH379" s="74"/>
      <c r="CI379" s="74"/>
      <c r="CJ379" s="74"/>
      <c r="CK379" s="74"/>
      <c r="CL379" s="74"/>
      <c r="CM379" s="74"/>
      <c r="CN379" s="74"/>
      <c r="CO379" s="74"/>
      <c r="CP379" s="74"/>
      <c r="CQ379" s="74"/>
      <c r="CR379" s="74"/>
      <c r="CS379" s="74"/>
      <c r="CT379" s="74"/>
      <c r="CU379" s="74"/>
      <c r="CV379" s="74"/>
      <c r="CW379" s="74"/>
      <c r="CX379" s="74"/>
      <c r="CY379" s="74"/>
      <c r="CZ379" s="74"/>
      <c r="DA379" s="74"/>
      <c r="DB379" s="74"/>
      <c r="DC379" s="74"/>
      <c r="DD379" s="74"/>
      <c r="DE379" s="74"/>
      <c r="DF379" s="74"/>
      <c r="DG379" s="74"/>
      <c r="DH379" s="74"/>
      <c r="DI379" s="74"/>
      <c r="DJ379" s="74"/>
      <c r="DK379" s="74"/>
      <c r="DL379" s="74"/>
      <c r="DM379" s="74"/>
      <c r="DN379" s="74"/>
      <c r="DO379" s="74"/>
      <c r="DP379" s="74"/>
      <c r="DQ379" s="74"/>
      <c r="DR379" s="74"/>
      <c r="DS379" s="74"/>
      <c r="DT379" s="74"/>
      <c r="DU379" s="74"/>
      <c r="DV379" s="74"/>
      <c r="DW379" s="74"/>
      <c r="DX379" s="74"/>
      <c r="DY379" s="74"/>
      <c r="DZ379" s="74"/>
      <c r="EA379" s="74"/>
      <c r="EB379" s="74"/>
      <c r="EC379" s="74"/>
      <c r="ED379" s="74"/>
      <c r="EE379" s="74"/>
      <c r="EF379" s="74"/>
      <c r="EG379" s="74"/>
      <c r="EH379" s="74"/>
      <c r="EI379" s="74"/>
      <c r="EJ379" s="74"/>
      <c r="EK379" s="74"/>
      <c r="EL379" s="74"/>
      <c r="EM379" s="74"/>
      <c r="EN379" s="74"/>
      <c r="EO379" s="74"/>
      <c r="EP379" s="74"/>
      <c r="EQ379" s="74"/>
      <c r="ER379" s="74"/>
      <c r="ES379" s="74"/>
      <c r="ET379" s="74"/>
      <c r="EU379" s="74"/>
      <c r="EV379" s="74"/>
      <c r="EW379" s="74"/>
      <c r="EX379" s="74"/>
      <c r="EY379" s="74"/>
      <c r="EZ379" s="74"/>
      <c r="FA379" s="74"/>
      <c r="FB379" s="74"/>
      <c r="FC379" s="74"/>
      <c r="FD379" s="74"/>
      <c r="FE379" s="74"/>
      <c r="FF379" s="74"/>
      <c r="FG379" s="74"/>
      <c r="FH379" s="74"/>
      <c r="FI379" s="74"/>
      <c r="FJ379" s="74"/>
      <c r="FK379" s="74"/>
      <c r="FL379" s="74"/>
      <c r="FM379" s="74"/>
      <c r="FN379" s="74"/>
      <c r="FO379" s="74"/>
      <c r="FP379" s="74"/>
      <c r="FQ379" s="74"/>
      <c r="FR379" s="74"/>
      <c r="FS379" s="74"/>
      <c r="FT379" s="74"/>
      <c r="FU379" s="74"/>
      <c r="FV379" s="74"/>
      <c r="FW379" s="74"/>
      <c r="FX379" s="74"/>
      <c r="FY379" s="74"/>
      <c r="FZ379" s="74"/>
      <c r="GA379" s="74"/>
      <c r="GB379" s="74"/>
      <c r="GC379" s="74"/>
      <c r="GD379" s="74"/>
      <c r="GE379" s="74"/>
      <c r="GF379" s="74"/>
      <c r="GG379" s="74"/>
      <c r="GH379" s="74"/>
      <c r="GI379" s="74"/>
      <c r="GJ379" s="74"/>
      <c r="GK379" s="74"/>
      <c r="GL379" s="74"/>
      <c r="GM379" s="74"/>
      <c r="GN379" s="74"/>
      <c r="GO379" s="74"/>
      <c r="GP379" s="74"/>
      <c r="GQ379" s="74"/>
      <c r="GR379" s="74"/>
      <c r="GS379" s="74"/>
      <c r="GT379" s="74"/>
      <c r="GU379" s="74"/>
      <c r="GV379" s="74"/>
      <c r="GW379" s="74"/>
      <c r="GX379" s="74"/>
      <c r="GY379" s="74"/>
      <c r="GZ379" s="74"/>
      <c r="HA379" s="74"/>
      <c r="HB379" s="74"/>
      <c r="HC379" s="74"/>
    </row>
    <row r="380" spans="1:211" customFormat="1" ht="19.95" customHeight="1" x14ac:dyDescent="0.3">
      <c r="A380" s="229"/>
      <c r="B380" s="955" t="s">
        <v>2034</v>
      </c>
      <c r="C380" s="956"/>
      <c r="D380" s="956"/>
      <c r="E380" s="956"/>
      <c r="F380" s="956"/>
      <c r="G380" s="956"/>
      <c r="H380" s="237"/>
      <c r="I380" s="237"/>
      <c r="J380" s="237"/>
      <c r="K380" s="237"/>
      <c r="L380" s="237"/>
      <c r="M380" s="237"/>
      <c r="N380" s="237"/>
      <c r="O380" s="498"/>
      <c r="P380" s="498"/>
      <c r="Q380" s="498"/>
      <c r="R380" s="207"/>
      <c r="S380" s="229"/>
      <c r="T380" s="74"/>
      <c r="U380" s="74"/>
      <c r="V380" s="74"/>
      <c r="W380" s="74"/>
      <c r="X380" s="74"/>
      <c r="Y380" s="74"/>
      <c r="Z380" s="74"/>
      <c r="AA380" s="74"/>
      <c r="AB380" s="74"/>
      <c r="AC380" s="74"/>
      <c r="AD380" s="74"/>
      <c r="AE380" s="74"/>
      <c r="AF380" s="74"/>
      <c r="AG380" s="74"/>
      <c r="AH380" s="74"/>
      <c r="AI380" s="74"/>
      <c r="AJ380" s="74"/>
      <c r="AK380" s="74"/>
      <c r="AL380" s="74"/>
      <c r="AM380" s="74"/>
      <c r="AN380" s="74"/>
      <c r="AO380" s="74"/>
      <c r="AP380" s="74"/>
      <c r="AQ380" s="74"/>
      <c r="AR380" s="74"/>
      <c r="AS380" s="74"/>
      <c r="AT380" s="74"/>
      <c r="AU380" s="74"/>
      <c r="AV380" s="74"/>
      <c r="AW380" s="74"/>
      <c r="AX380" s="74"/>
      <c r="AY380" s="74"/>
      <c r="AZ380" s="74"/>
      <c r="BA380" s="74"/>
      <c r="BB380" s="74"/>
      <c r="BC380" s="74"/>
      <c r="BD380" s="74"/>
      <c r="BE380" s="74"/>
      <c r="BF380" s="74"/>
      <c r="BG380" s="74"/>
      <c r="BH380" s="74"/>
      <c r="BI380" s="74"/>
      <c r="BJ380" s="74"/>
      <c r="BK380" s="74"/>
      <c r="BL380" s="74"/>
      <c r="BM380" s="74"/>
      <c r="BN380" s="74"/>
      <c r="BO380" s="74"/>
      <c r="BP380" s="74"/>
      <c r="BQ380" s="74"/>
      <c r="BR380" s="74"/>
      <c r="BS380" s="74"/>
      <c r="BT380" s="74"/>
      <c r="BU380" s="74"/>
      <c r="BV380" s="74"/>
      <c r="BW380" s="74"/>
      <c r="BX380" s="74"/>
      <c r="BY380" s="74"/>
      <c r="BZ380" s="74"/>
      <c r="CA380" s="74"/>
      <c r="CB380" s="74"/>
      <c r="CC380" s="74"/>
      <c r="CD380" s="74"/>
      <c r="CE380" s="74"/>
      <c r="CF380" s="74"/>
      <c r="CG380" s="74"/>
      <c r="CH380" s="74"/>
      <c r="CI380" s="74"/>
      <c r="CJ380" s="74"/>
      <c r="CK380" s="74"/>
      <c r="CL380" s="74"/>
      <c r="CM380" s="74"/>
      <c r="CN380" s="74"/>
      <c r="CO380" s="74"/>
      <c r="CP380" s="74"/>
      <c r="CQ380" s="74"/>
      <c r="CR380" s="74"/>
      <c r="CS380" s="74"/>
      <c r="CT380" s="74"/>
      <c r="CU380" s="74"/>
      <c r="CV380" s="74"/>
      <c r="CW380" s="74"/>
      <c r="CX380" s="74"/>
      <c r="CY380" s="74"/>
      <c r="CZ380" s="74"/>
      <c r="DA380" s="74"/>
      <c r="DB380" s="74"/>
      <c r="DC380" s="74"/>
      <c r="DD380" s="74"/>
      <c r="DE380" s="74"/>
      <c r="DF380" s="74"/>
      <c r="DG380" s="74"/>
      <c r="DH380" s="74"/>
      <c r="DI380" s="74"/>
      <c r="DJ380" s="74"/>
      <c r="DK380" s="74"/>
      <c r="DL380" s="74"/>
      <c r="DM380" s="74"/>
      <c r="DN380" s="74"/>
      <c r="DO380" s="74"/>
      <c r="DP380" s="74"/>
      <c r="DQ380" s="74"/>
      <c r="DR380" s="74"/>
      <c r="DS380" s="74"/>
      <c r="DT380" s="74"/>
      <c r="DU380" s="74"/>
      <c r="DV380" s="74"/>
      <c r="DW380" s="74"/>
      <c r="DX380" s="74"/>
      <c r="DY380" s="74"/>
      <c r="DZ380" s="74"/>
      <c r="EA380" s="74"/>
      <c r="EB380" s="74"/>
      <c r="EC380" s="74"/>
      <c r="ED380" s="74"/>
      <c r="EE380" s="74"/>
      <c r="EF380" s="74"/>
      <c r="EG380" s="74"/>
      <c r="EH380" s="74"/>
      <c r="EI380" s="74"/>
      <c r="EJ380" s="74"/>
      <c r="EK380" s="74"/>
      <c r="EL380" s="74"/>
      <c r="EM380" s="74"/>
      <c r="EN380" s="74"/>
      <c r="EO380" s="74"/>
      <c r="EP380" s="74"/>
      <c r="EQ380" s="74"/>
      <c r="ER380" s="74"/>
      <c r="ES380" s="74"/>
      <c r="ET380" s="74"/>
      <c r="EU380" s="74"/>
      <c r="EV380" s="74"/>
      <c r="EW380" s="74"/>
      <c r="EX380" s="74"/>
      <c r="EY380" s="74"/>
      <c r="EZ380" s="74"/>
      <c r="FA380" s="74"/>
      <c r="FB380" s="74"/>
      <c r="FC380" s="74"/>
      <c r="FD380" s="74"/>
      <c r="FE380" s="74"/>
      <c r="FF380" s="74"/>
      <c r="FG380" s="74"/>
      <c r="FH380" s="74"/>
      <c r="FI380" s="74"/>
      <c r="FJ380" s="74"/>
      <c r="FK380" s="74"/>
      <c r="FL380" s="74"/>
      <c r="FM380" s="74"/>
      <c r="FN380" s="74"/>
      <c r="FO380" s="74"/>
      <c r="FP380" s="74"/>
      <c r="FQ380" s="74"/>
      <c r="FR380" s="74"/>
      <c r="FS380" s="74"/>
      <c r="FT380" s="74"/>
      <c r="FU380" s="74"/>
      <c r="FV380" s="74"/>
      <c r="FW380" s="74"/>
      <c r="FX380" s="74"/>
      <c r="FY380" s="74"/>
      <c r="FZ380" s="74"/>
      <c r="GA380" s="74"/>
      <c r="GB380" s="74"/>
      <c r="GC380" s="74"/>
      <c r="GD380" s="74"/>
      <c r="GE380" s="74"/>
      <c r="GF380" s="74"/>
      <c r="GG380" s="74"/>
      <c r="GH380" s="74"/>
      <c r="GI380" s="74"/>
      <c r="GJ380" s="74"/>
      <c r="GK380" s="74"/>
      <c r="GL380" s="74"/>
      <c r="GM380" s="74"/>
      <c r="GN380" s="74"/>
      <c r="GO380" s="74"/>
      <c r="GP380" s="74"/>
      <c r="GQ380" s="74"/>
      <c r="GR380" s="74"/>
      <c r="GS380" s="74"/>
      <c r="GT380" s="74"/>
      <c r="GU380" s="74"/>
      <c r="GV380" s="74"/>
      <c r="GW380" s="74"/>
      <c r="GX380" s="74"/>
      <c r="GY380" s="74"/>
      <c r="GZ380" s="74"/>
      <c r="HA380" s="74"/>
      <c r="HB380" s="74"/>
      <c r="HC380" s="74"/>
    </row>
    <row r="381" spans="1:211" customFormat="1" ht="19.95" customHeight="1" x14ac:dyDescent="0.3">
      <c r="A381" s="229"/>
      <c r="B381" s="686" t="s">
        <v>2035</v>
      </c>
      <c r="C381" s="687"/>
      <c r="D381" s="687"/>
      <c r="E381" s="687"/>
      <c r="F381" s="687"/>
      <c r="G381" s="687"/>
      <c r="H381" s="687"/>
      <c r="I381" s="687"/>
      <c r="J381" s="687"/>
      <c r="K381" s="687"/>
      <c r="L381" s="237"/>
      <c r="M381" s="237"/>
      <c r="N381" s="237"/>
      <c r="O381" s="498"/>
      <c r="P381" s="498"/>
      <c r="Q381" s="498"/>
      <c r="R381" s="207"/>
      <c r="S381" s="229"/>
      <c r="T381" s="74"/>
      <c r="U381" s="74"/>
      <c r="V381" s="74"/>
      <c r="W381" s="74"/>
      <c r="X381" s="74"/>
      <c r="Y381" s="74"/>
      <c r="Z381" s="74"/>
      <c r="AA381" s="74"/>
      <c r="AB381" s="74"/>
      <c r="AC381" s="74"/>
      <c r="AD381" s="74"/>
      <c r="AE381" s="74"/>
      <c r="AF381" s="74"/>
      <c r="AG381" s="74"/>
      <c r="AH381" s="74"/>
      <c r="AI381" s="74"/>
      <c r="AJ381" s="74"/>
      <c r="AK381" s="74"/>
      <c r="AL381" s="74"/>
      <c r="AM381" s="74"/>
      <c r="AN381" s="74"/>
      <c r="AO381" s="74"/>
      <c r="AP381" s="74"/>
      <c r="AQ381" s="74"/>
      <c r="AR381" s="74"/>
      <c r="AS381" s="74"/>
      <c r="AT381" s="74"/>
      <c r="AU381" s="74"/>
      <c r="AV381" s="74"/>
      <c r="AW381" s="74"/>
      <c r="AX381" s="74"/>
      <c r="AY381" s="74"/>
      <c r="AZ381" s="74"/>
      <c r="BA381" s="74"/>
      <c r="BB381" s="74"/>
      <c r="BC381" s="74"/>
      <c r="BD381" s="74"/>
      <c r="BE381" s="74"/>
      <c r="BF381" s="74"/>
      <c r="BG381" s="74"/>
      <c r="BH381" s="74"/>
      <c r="BI381" s="74"/>
      <c r="BJ381" s="74"/>
      <c r="BK381" s="74"/>
      <c r="BL381" s="74"/>
      <c r="BM381" s="74"/>
      <c r="BN381" s="74"/>
      <c r="BO381" s="74"/>
      <c r="BP381" s="74"/>
      <c r="BQ381" s="74"/>
      <c r="BR381" s="74"/>
      <c r="BS381" s="74"/>
      <c r="BT381" s="74"/>
      <c r="BU381" s="74"/>
      <c r="BV381" s="74"/>
      <c r="BW381" s="74"/>
      <c r="BX381" s="74"/>
      <c r="BY381" s="74"/>
      <c r="BZ381" s="74"/>
      <c r="CA381" s="74"/>
      <c r="CB381" s="74"/>
      <c r="CC381" s="74"/>
      <c r="CD381" s="74"/>
      <c r="CE381" s="74"/>
      <c r="CF381" s="74"/>
      <c r="CG381" s="74"/>
      <c r="CH381" s="74"/>
      <c r="CI381" s="74"/>
      <c r="CJ381" s="74"/>
      <c r="CK381" s="74"/>
      <c r="CL381" s="74"/>
      <c r="CM381" s="74"/>
      <c r="CN381" s="74"/>
      <c r="CO381" s="74"/>
      <c r="CP381" s="74"/>
      <c r="CQ381" s="74"/>
      <c r="CR381" s="74"/>
      <c r="CS381" s="74"/>
      <c r="CT381" s="74"/>
      <c r="CU381" s="74"/>
      <c r="CV381" s="74"/>
      <c r="CW381" s="74"/>
      <c r="CX381" s="74"/>
      <c r="CY381" s="74"/>
      <c r="CZ381" s="74"/>
      <c r="DA381" s="74"/>
      <c r="DB381" s="74"/>
      <c r="DC381" s="74"/>
      <c r="DD381" s="74"/>
      <c r="DE381" s="74"/>
      <c r="DF381" s="74"/>
      <c r="DG381" s="74"/>
      <c r="DH381" s="74"/>
      <c r="DI381" s="74"/>
      <c r="DJ381" s="74"/>
      <c r="DK381" s="74"/>
      <c r="DL381" s="74"/>
      <c r="DM381" s="74"/>
      <c r="DN381" s="74"/>
      <c r="DO381" s="74"/>
      <c r="DP381" s="74"/>
      <c r="DQ381" s="74"/>
      <c r="DR381" s="74"/>
      <c r="DS381" s="74"/>
      <c r="DT381" s="74"/>
      <c r="DU381" s="74"/>
      <c r="DV381" s="74"/>
      <c r="DW381" s="74"/>
      <c r="DX381" s="74"/>
      <c r="DY381" s="74"/>
      <c r="DZ381" s="74"/>
      <c r="EA381" s="74"/>
      <c r="EB381" s="74"/>
      <c r="EC381" s="74"/>
      <c r="ED381" s="74"/>
      <c r="EE381" s="74"/>
      <c r="EF381" s="74"/>
      <c r="EG381" s="74"/>
      <c r="EH381" s="74"/>
      <c r="EI381" s="74"/>
      <c r="EJ381" s="74"/>
      <c r="EK381" s="74"/>
      <c r="EL381" s="74"/>
      <c r="EM381" s="74"/>
      <c r="EN381" s="74"/>
      <c r="EO381" s="74"/>
      <c r="EP381" s="74"/>
      <c r="EQ381" s="74"/>
      <c r="ER381" s="74"/>
      <c r="ES381" s="74"/>
      <c r="ET381" s="74"/>
      <c r="EU381" s="74"/>
      <c r="EV381" s="74"/>
      <c r="EW381" s="74"/>
      <c r="EX381" s="74"/>
      <c r="EY381" s="74"/>
      <c r="EZ381" s="74"/>
      <c r="FA381" s="74"/>
      <c r="FB381" s="74"/>
      <c r="FC381" s="74"/>
      <c r="FD381" s="74"/>
      <c r="FE381" s="74"/>
      <c r="FF381" s="74"/>
      <c r="FG381" s="74"/>
      <c r="FH381" s="74"/>
      <c r="FI381" s="74"/>
      <c r="FJ381" s="74"/>
      <c r="FK381" s="74"/>
      <c r="FL381" s="74"/>
      <c r="FM381" s="74"/>
      <c r="FN381" s="74"/>
      <c r="FO381" s="74"/>
      <c r="FP381" s="74"/>
      <c r="FQ381" s="74"/>
      <c r="FR381" s="74"/>
      <c r="FS381" s="74"/>
      <c r="FT381" s="74"/>
      <c r="FU381" s="74"/>
      <c r="FV381" s="74"/>
      <c r="FW381" s="74"/>
      <c r="FX381" s="74"/>
      <c r="FY381" s="74"/>
      <c r="FZ381" s="74"/>
      <c r="GA381" s="74"/>
      <c r="GB381" s="74"/>
      <c r="GC381" s="74"/>
      <c r="GD381" s="74"/>
      <c r="GE381" s="74"/>
      <c r="GF381" s="74"/>
      <c r="GG381" s="74"/>
      <c r="GH381" s="74"/>
      <c r="GI381" s="74"/>
      <c r="GJ381" s="74"/>
      <c r="GK381" s="74"/>
      <c r="GL381" s="74"/>
      <c r="GM381" s="74"/>
      <c r="GN381" s="74"/>
      <c r="GO381" s="74"/>
      <c r="GP381" s="74"/>
      <c r="GQ381" s="74"/>
      <c r="GR381" s="74"/>
      <c r="GS381" s="74"/>
      <c r="GT381" s="74"/>
      <c r="GU381" s="74"/>
      <c r="GV381" s="74"/>
      <c r="GW381" s="74"/>
      <c r="GX381" s="74"/>
      <c r="GY381" s="74"/>
      <c r="GZ381" s="74"/>
      <c r="HA381" s="74"/>
      <c r="HB381" s="74"/>
      <c r="HC381" s="74"/>
    </row>
    <row r="382" spans="1:211" customFormat="1" ht="19.95" customHeight="1" x14ac:dyDescent="0.3">
      <c r="A382" s="229"/>
      <c r="B382" s="955" t="s">
        <v>2036</v>
      </c>
      <c r="C382" s="956"/>
      <c r="D382" s="956"/>
      <c r="E382" s="956"/>
      <c r="F382" s="956"/>
      <c r="G382" s="956"/>
      <c r="H382" s="956"/>
      <c r="I382" s="956"/>
      <c r="J382" s="956"/>
      <c r="K382" s="956"/>
      <c r="L382" s="956"/>
      <c r="M382" s="956"/>
      <c r="N382" s="956"/>
      <c r="O382" s="956"/>
      <c r="P382" s="956"/>
      <c r="Q382" s="956"/>
      <c r="R382" s="969"/>
      <c r="S382" s="229"/>
      <c r="T382" s="74"/>
      <c r="U382" s="74"/>
      <c r="V382" s="74"/>
      <c r="W382" s="74"/>
      <c r="X382" s="74"/>
      <c r="Y382" s="74"/>
      <c r="Z382" s="74"/>
      <c r="AA382" s="74"/>
      <c r="AB382" s="74"/>
      <c r="AC382" s="74"/>
      <c r="AD382" s="74"/>
      <c r="AE382" s="74"/>
      <c r="AF382" s="74"/>
      <c r="AG382" s="74"/>
      <c r="AH382" s="74"/>
      <c r="AI382" s="74"/>
      <c r="AJ382" s="74"/>
      <c r="AK382" s="74"/>
      <c r="AL382" s="74"/>
      <c r="AM382" s="74"/>
      <c r="AN382" s="74"/>
      <c r="AO382" s="74"/>
      <c r="AP382" s="74"/>
      <c r="AQ382" s="74"/>
      <c r="AR382" s="74"/>
      <c r="AS382" s="74"/>
      <c r="AT382" s="74"/>
      <c r="AU382" s="74"/>
      <c r="AV382" s="74"/>
      <c r="AW382" s="74"/>
      <c r="AX382" s="74"/>
      <c r="AY382" s="74"/>
      <c r="AZ382" s="74"/>
      <c r="BA382" s="74"/>
      <c r="BB382" s="74"/>
      <c r="BC382" s="74"/>
      <c r="BD382" s="74"/>
      <c r="BE382" s="74"/>
      <c r="BF382" s="74"/>
      <c r="BG382" s="74"/>
      <c r="BH382" s="74"/>
      <c r="BI382" s="74"/>
      <c r="BJ382" s="74"/>
      <c r="BK382" s="74"/>
      <c r="BL382" s="74"/>
      <c r="BM382" s="74"/>
      <c r="BN382" s="74"/>
      <c r="BO382" s="74"/>
      <c r="BP382" s="74"/>
      <c r="BQ382" s="74"/>
      <c r="BR382" s="74"/>
      <c r="BS382" s="74"/>
      <c r="BT382" s="74"/>
      <c r="BU382" s="74"/>
      <c r="BV382" s="74"/>
      <c r="BW382" s="74"/>
      <c r="BX382" s="74"/>
      <c r="BY382" s="74"/>
      <c r="BZ382" s="74"/>
      <c r="CA382" s="74"/>
      <c r="CB382" s="74"/>
      <c r="CC382" s="74"/>
      <c r="CD382" s="74"/>
      <c r="CE382" s="74"/>
      <c r="CF382" s="74"/>
      <c r="CG382" s="74"/>
      <c r="CH382" s="74"/>
      <c r="CI382" s="74"/>
      <c r="CJ382" s="74"/>
      <c r="CK382" s="74"/>
      <c r="CL382" s="74"/>
      <c r="CM382" s="74"/>
      <c r="CN382" s="74"/>
      <c r="CO382" s="74"/>
      <c r="CP382" s="74"/>
      <c r="CQ382" s="74"/>
      <c r="CR382" s="74"/>
      <c r="CS382" s="74"/>
      <c r="CT382" s="74"/>
      <c r="CU382" s="74"/>
      <c r="CV382" s="74"/>
      <c r="CW382" s="74"/>
      <c r="CX382" s="74"/>
      <c r="CY382" s="74"/>
      <c r="CZ382" s="74"/>
      <c r="DA382" s="74"/>
      <c r="DB382" s="74"/>
      <c r="DC382" s="74"/>
      <c r="DD382" s="74"/>
      <c r="DE382" s="74"/>
      <c r="DF382" s="74"/>
      <c r="DG382" s="74"/>
      <c r="DH382" s="74"/>
      <c r="DI382" s="74"/>
      <c r="DJ382" s="74"/>
      <c r="DK382" s="74"/>
      <c r="DL382" s="74"/>
      <c r="DM382" s="74"/>
      <c r="DN382" s="74"/>
      <c r="DO382" s="74"/>
      <c r="DP382" s="74"/>
      <c r="DQ382" s="74"/>
      <c r="DR382" s="74"/>
      <c r="DS382" s="74"/>
      <c r="DT382" s="74"/>
      <c r="DU382" s="74"/>
      <c r="DV382" s="74"/>
      <c r="DW382" s="74"/>
      <c r="DX382" s="74"/>
      <c r="DY382" s="74"/>
      <c r="DZ382" s="74"/>
      <c r="EA382" s="74"/>
      <c r="EB382" s="74"/>
      <c r="EC382" s="74"/>
      <c r="ED382" s="74"/>
      <c r="EE382" s="74"/>
      <c r="EF382" s="74"/>
      <c r="EG382" s="74"/>
      <c r="EH382" s="74"/>
      <c r="EI382" s="74"/>
      <c r="EJ382" s="74"/>
      <c r="EK382" s="74"/>
      <c r="EL382" s="74"/>
      <c r="EM382" s="74"/>
      <c r="EN382" s="74"/>
      <c r="EO382" s="74"/>
      <c r="EP382" s="74"/>
      <c r="EQ382" s="74"/>
      <c r="ER382" s="74"/>
      <c r="ES382" s="74"/>
      <c r="ET382" s="74"/>
      <c r="EU382" s="74"/>
      <c r="EV382" s="74"/>
      <c r="EW382" s="74"/>
      <c r="EX382" s="74"/>
      <c r="EY382" s="74"/>
      <c r="EZ382" s="74"/>
      <c r="FA382" s="74"/>
      <c r="FB382" s="74"/>
      <c r="FC382" s="74"/>
      <c r="FD382" s="74"/>
      <c r="FE382" s="74"/>
      <c r="FF382" s="74"/>
      <c r="FG382" s="74"/>
      <c r="FH382" s="74"/>
      <c r="FI382" s="74"/>
      <c r="FJ382" s="74"/>
      <c r="FK382" s="74"/>
      <c r="FL382" s="74"/>
      <c r="FM382" s="74"/>
      <c r="FN382" s="74"/>
      <c r="FO382" s="74"/>
      <c r="FP382" s="74"/>
      <c r="FQ382" s="74"/>
      <c r="FR382" s="74"/>
      <c r="FS382" s="74"/>
      <c r="FT382" s="74"/>
      <c r="FU382" s="74"/>
      <c r="FV382" s="74"/>
      <c r="FW382" s="74"/>
      <c r="FX382" s="74"/>
      <c r="FY382" s="74"/>
      <c r="FZ382" s="74"/>
      <c r="GA382" s="74"/>
      <c r="GB382" s="74"/>
      <c r="GC382" s="74"/>
      <c r="GD382" s="74"/>
      <c r="GE382" s="74"/>
      <c r="GF382" s="74"/>
      <c r="GG382" s="74"/>
      <c r="GH382" s="74"/>
      <c r="GI382" s="74"/>
      <c r="GJ382" s="74"/>
      <c r="GK382" s="74"/>
      <c r="GL382" s="74"/>
      <c r="GM382" s="74"/>
      <c r="GN382" s="74"/>
      <c r="GO382" s="74"/>
      <c r="GP382" s="74"/>
      <c r="GQ382" s="74"/>
      <c r="GR382" s="74"/>
      <c r="GS382" s="74"/>
      <c r="GT382" s="74"/>
      <c r="GU382" s="74"/>
      <c r="GV382" s="74"/>
      <c r="GW382" s="74"/>
      <c r="GX382" s="74"/>
      <c r="GY382" s="74"/>
      <c r="GZ382" s="74"/>
      <c r="HA382" s="74"/>
      <c r="HB382" s="74"/>
      <c r="HC382" s="74"/>
    </row>
    <row r="383" spans="1:211" customFormat="1" ht="19.95" customHeight="1" x14ac:dyDescent="0.3">
      <c r="A383" s="229"/>
      <c r="B383" s="686" t="s">
        <v>2037</v>
      </c>
      <c r="C383" s="687"/>
      <c r="D383" s="687"/>
      <c r="E383" s="687"/>
      <c r="F383" s="687"/>
      <c r="G383" s="687"/>
      <c r="H383" s="687"/>
      <c r="I383" s="687"/>
      <c r="J383" s="687"/>
      <c r="K383" s="498"/>
      <c r="L383" s="498"/>
      <c r="M383" s="498"/>
      <c r="N383" s="498"/>
      <c r="O383" s="498"/>
      <c r="P383" s="498"/>
      <c r="Q383" s="498"/>
      <c r="R383" s="500"/>
      <c r="S383" s="229"/>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c r="AZ383" s="74"/>
      <c r="BA383" s="74"/>
      <c r="BB383" s="74"/>
      <c r="BC383" s="74"/>
      <c r="BD383" s="74"/>
      <c r="BE383" s="74"/>
      <c r="BF383" s="74"/>
      <c r="BG383" s="74"/>
      <c r="BH383" s="74"/>
      <c r="BI383" s="74"/>
      <c r="BJ383" s="74"/>
      <c r="BK383" s="74"/>
      <c r="BL383" s="74"/>
      <c r="BM383" s="74"/>
      <c r="BN383" s="74"/>
      <c r="BO383" s="74"/>
      <c r="BP383" s="74"/>
      <c r="BQ383" s="74"/>
      <c r="BR383" s="74"/>
      <c r="BS383" s="74"/>
      <c r="BT383" s="74"/>
      <c r="BU383" s="74"/>
      <c r="BV383" s="74"/>
      <c r="BW383" s="74"/>
      <c r="BX383" s="74"/>
      <c r="BY383" s="74"/>
      <c r="BZ383" s="74"/>
      <c r="CA383" s="74"/>
      <c r="CB383" s="74"/>
      <c r="CC383" s="74"/>
      <c r="CD383" s="74"/>
      <c r="CE383" s="74"/>
      <c r="CF383" s="74"/>
      <c r="CG383" s="74"/>
      <c r="CH383" s="74"/>
      <c r="CI383" s="74"/>
      <c r="CJ383" s="74"/>
      <c r="CK383" s="74"/>
      <c r="CL383" s="74"/>
      <c r="CM383" s="74"/>
      <c r="CN383" s="74"/>
      <c r="CO383" s="74"/>
      <c r="CP383" s="74"/>
      <c r="CQ383" s="74"/>
      <c r="CR383" s="74"/>
      <c r="CS383" s="74"/>
      <c r="CT383" s="74"/>
      <c r="CU383" s="74"/>
      <c r="CV383" s="74"/>
      <c r="CW383" s="74"/>
      <c r="CX383" s="74"/>
      <c r="CY383" s="74"/>
      <c r="CZ383" s="74"/>
      <c r="DA383" s="74"/>
      <c r="DB383" s="74"/>
      <c r="DC383" s="74"/>
      <c r="DD383" s="74"/>
      <c r="DE383" s="74"/>
      <c r="DF383" s="74"/>
      <c r="DG383" s="74"/>
      <c r="DH383" s="74"/>
      <c r="DI383" s="74"/>
      <c r="DJ383" s="74"/>
      <c r="DK383" s="74"/>
      <c r="DL383" s="74"/>
      <c r="DM383" s="74"/>
      <c r="DN383" s="74"/>
      <c r="DO383" s="74"/>
      <c r="DP383" s="74"/>
      <c r="DQ383" s="74"/>
      <c r="DR383" s="74"/>
      <c r="DS383" s="74"/>
      <c r="DT383" s="74"/>
      <c r="DU383" s="74"/>
      <c r="DV383" s="74"/>
      <c r="DW383" s="74"/>
      <c r="DX383" s="74"/>
      <c r="DY383" s="74"/>
      <c r="DZ383" s="74"/>
      <c r="EA383" s="74"/>
      <c r="EB383" s="74"/>
      <c r="EC383" s="74"/>
      <c r="ED383" s="74"/>
      <c r="EE383" s="74"/>
      <c r="EF383" s="74"/>
      <c r="EG383" s="74"/>
      <c r="EH383" s="74"/>
      <c r="EI383" s="74"/>
      <c r="EJ383" s="74"/>
      <c r="EK383" s="74"/>
      <c r="EL383" s="74"/>
      <c r="EM383" s="74"/>
      <c r="EN383" s="74"/>
      <c r="EO383" s="74"/>
      <c r="EP383" s="74"/>
      <c r="EQ383" s="74"/>
      <c r="ER383" s="74"/>
      <c r="ES383" s="74"/>
      <c r="ET383" s="74"/>
      <c r="EU383" s="74"/>
      <c r="EV383" s="74"/>
      <c r="EW383" s="74"/>
      <c r="EX383" s="74"/>
      <c r="EY383" s="74"/>
      <c r="EZ383" s="74"/>
      <c r="FA383" s="74"/>
      <c r="FB383" s="74"/>
      <c r="FC383" s="74"/>
      <c r="FD383" s="74"/>
      <c r="FE383" s="74"/>
      <c r="FF383" s="74"/>
      <c r="FG383" s="74"/>
      <c r="FH383" s="74"/>
      <c r="FI383" s="74"/>
      <c r="FJ383" s="74"/>
      <c r="FK383" s="74"/>
      <c r="FL383" s="74"/>
      <c r="FM383" s="74"/>
      <c r="FN383" s="74"/>
      <c r="FO383" s="74"/>
      <c r="FP383" s="74"/>
      <c r="FQ383" s="74"/>
      <c r="FR383" s="74"/>
      <c r="FS383" s="74"/>
      <c r="FT383" s="74"/>
      <c r="FU383" s="74"/>
      <c r="FV383" s="74"/>
      <c r="FW383" s="74"/>
      <c r="FX383" s="74"/>
      <c r="FY383" s="74"/>
      <c r="FZ383" s="74"/>
      <c r="GA383" s="74"/>
      <c r="GB383" s="74"/>
      <c r="GC383" s="74"/>
      <c r="GD383" s="74"/>
      <c r="GE383" s="74"/>
      <c r="GF383" s="74"/>
      <c r="GG383" s="74"/>
      <c r="GH383" s="74"/>
      <c r="GI383" s="74"/>
      <c r="GJ383" s="74"/>
      <c r="GK383" s="74"/>
      <c r="GL383" s="74"/>
      <c r="GM383" s="74"/>
      <c r="GN383" s="74"/>
      <c r="GO383" s="74"/>
      <c r="GP383" s="74"/>
      <c r="GQ383" s="74"/>
      <c r="GR383" s="74"/>
      <c r="GS383" s="74"/>
      <c r="GT383" s="74"/>
      <c r="GU383" s="74"/>
      <c r="GV383" s="74"/>
      <c r="GW383" s="74"/>
      <c r="GX383" s="74"/>
      <c r="GY383" s="74"/>
      <c r="GZ383" s="74"/>
      <c r="HA383" s="74"/>
      <c r="HB383" s="74"/>
      <c r="HC383" s="74"/>
    </row>
    <row r="384" spans="1:211" customFormat="1" ht="19.95" customHeight="1" x14ac:dyDescent="0.3">
      <c r="A384" s="229"/>
      <c r="B384" s="970" t="s">
        <v>2038</v>
      </c>
      <c r="C384" s="971"/>
      <c r="D384" s="971"/>
      <c r="E384" s="971"/>
      <c r="F384" s="971"/>
      <c r="G384" s="971"/>
      <c r="H384" s="971"/>
      <c r="I384" s="971"/>
      <c r="J384" s="971"/>
      <c r="K384" s="971"/>
      <c r="L384" s="971"/>
      <c r="M384" s="971"/>
      <c r="N384" s="971"/>
      <c r="O384" s="971"/>
      <c r="P384" s="971"/>
      <c r="Q384" s="971"/>
      <c r="R384" s="972"/>
      <c r="S384" s="229"/>
      <c r="T384" s="74"/>
      <c r="U384" s="74"/>
      <c r="V384" s="74"/>
      <c r="W384" s="74"/>
      <c r="X384" s="74"/>
      <c r="Y384" s="74"/>
      <c r="Z384" s="74"/>
      <c r="AA384" s="74"/>
      <c r="AB384" s="74"/>
      <c r="AC384" s="74"/>
      <c r="AD384" s="74"/>
      <c r="AE384" s="74"/>
      <c r="AF384" s="74"/>
      <c r="AG384" s="74"/>
      <c r="AH384" s="74"/>
      <c r="AI384" s="74"/>
      <c r="AJ384" s="74"/>
      <c r="AK384" s="74"/>
      <c r="AL384" s="74"/>
      <c r="AM384" s="74"/>
      <c r="AN384" s="74"/>
      <c r="AO384" s="74"/>
      <c r="AP384" s="74"/>
      <c r="AQ384" s="74"/>
      <c r="AR384" s="74"/>
      <c r="AS384" s="74"/>
      <c r="AT384" s="74"/>
      <c r="AU384" s="74"/>
      <c r="AV384" s="74"/>
      <c r="AW384" s="74"/>
      <c r="AX384" s="74"/>
      <c r="AY384" s="74"/>
      <c r="AZ384" s="74"/>
      <c r="BA384" s="74"/>
      <c r="BB384" s="74"/>
      <c r="BC384" s="74"/>
      <c r="BD384" s="74"/>
      <c r="BE384" s="74"/>
      <c r="BF384" s="74"/>
      <c r="BG384" s="74"/>
      <c r="BH384" s="74"/>
      <c r="BI384" s="74"/>
      <c r="BJ384" s="74"/>
      <c r="BK384" s="74"/>
      <c r="BL384" s="74"/>
      <c r="BM384" s="74"/>
      <c r="BN384" s="74"/>
      <c r="BO384" s="74"/>
      <c r="BP384" s="74"/>
      <c r="BQ384" s="74"/>
      <c r="BR384" s="74"/>
      <c r="BS384" s="74"/>
      <c r="BT384" s="74"/>
      <c r="BU384" s="74"/>
      <c r="BV384" s="74"/>
      <c r="BW384" s="74"/>
      <c r="BX384" s="74"/>
      <c r="BY384" s="74"/>
      <c r="BZ384" s="74"/>
      <c r="CA384" s="74"/>
      <c r="CB384" s="74"/>
      <c r="CC384" s="74"/>
      <c r="CD384" s="74"/>
      <c r="CE384" s="74"/>
      <c r="CF384" s="74"/>
      <c r="CG384" s="74"/>
      <c r="CH384" s="74"/>
      <c r="CI384" s="74"/>
      <c r="CJ384" s="74"/>
      <c r="CK384" s="74"/>
      <c r="CL384" s="74"/>
      <c r="CM384" s="74"/>
      <c r="CN384" s="74"/>
      <c r="CO384" s="74"/>
      <c r="CP384" s="74"/>
      <c r="CQ384" s="74"/>
      <c r="CR384" s="74"/>
      <c r="CS384" s="74"/>
      <c r="CT384" s="74"/>
      <c r="CU384" s="74"/>
      <c r="CV384" s="74"/>
      <c r="CW384" s="74"/>
      <c r="CX384" s="74"/>
      <c r="CY384" s="74"/>
      <c r="CZ384" s="74"/>
      <c r="DA384" s="74"/>
      <c r="DB384" s="74"/>
      <c r="DC384" s="74"/>
      <c r="DD384" s="74"/>
      <c r="DE384" s="74"/>
      <c r="DF384" s="74"/>
      <c r="DG384" s="74"/>
      <c r="DH384" s="74"/>
      <c r="DI384" s="74"/>
      <c r="DJ384" s="74"/>
      <c r="DK384" s="74"/>
      <c r="DL384" s="74"/>
      <c r="DM384" s="74"/>
      <c r="DN384" s="74"/>
      <c r="DO384" s="74"/>
      <c r="DP384" s="74"/>
      <c r="DQ384" s="74"/>
      <c r="DR384" s="74"/>
      <c r="DS384" s="74"/>
      <c r="DT384" s="74"/>
      <c r="DU384" s="74"/>
      <c r="DV384" s="74"/>
      <c r="DW384" s="74"/>
      <c r="DX384" s="74"/>
      <c r="DY384" s="74"/>
      <c r="DZ384" s="74"/>
      <c r="EA384" s="74"/>
      <c r="EB384" s="74"/>
      <c r="EC384" s="74"/>
      <c r="ED384" s="74"/>
      <c r="EE384" s="74"/>
      <c r="EF384" s="74"/>
      <c r="EG384" s="74"/>
      <c r="EH384" s="74"/>
      <c r="EI384" s="74"/>
      <c r="EJ384" s="74"/>
      <c r="EK384" s="74"/>
      <c r="EL384" s="74"/>
      <c r="EM384" s="74"/>
      <c r="EN384" s="74"/>
      <c r="EO384" s="74"/>
      <c r="EP384" s="74"/>
      <c r="EQ384" s="74"/>
      <c r="ER384" s="74"/>
      <c r="ES384" s="74"/>
      <c r="ET384" s="74"/>
      <c r="EU384" s="74"/>
      <c r="EV384" s="74"/>
      <c r="EW384" s="74"/>
      <c r="EX384" s="74"/>
      <c r="EY384" s="74"/>
      <c r="EZ384" s="74"/>
      <c r="FA384" s="74"/>
      <c r="FB384" s="74"/>
      <c r="FC384" s="74"/>
      <c r="FD384" s="74"/>
      <c r="FE384" s="74"/>
      <c r="FF384" s="74"/>
      <c r="FG384" s="74"/>
      <c r="FH384" s="74"/>
      <c r="FI384" s="74"/>
      <c r="FJ384" s="74"/>
      <c r="FK384" s="74"/>
      <c r="FL384" s="74"/>
      <c r="FM384" s="74"/>
      <c r="FN384" s="74"/>
      <c r="FO384" s="74"/>
      <c r="FP384" s="74"/>
      <c r="FQ384" s="74"/>
      <c r="FR384" s="74"/>
      <c r="FS384" s="74"/>
      <c r="FT384" s="74"/>
      <c r="FU384" s="74"/>
      <c r="FV384" s="74"/>
      <c r="FW384" s="74"/>
      <c r="FX384" s="74"/>
      <c r="FY384" s="74"/>
      <c r="FZ384" s="74"/>
      <c r="GA384" s="74"/>
      <c r="GB384" s="74"/>
      <c r="GC384" s="74"/>
      <c r="GD384" s="74"/>
      <c r="GE384" s="74"/>
      <c r="GF384" s="74"/>
      <c r="GG384" s="74"/>
      <c r="GH384" s="74"/>
      <c r="GI384" s="74"/>
      <c r="GJ384" s="74"/>
      <c r="GK384" s="74"/>
      <c r="GL384" s="74"/>
      <c r="GM384" s="74"/>
      <c r="GN384" s="74"/>
      <c r="GO384" s="74"/>
      <c r="GP384" s="74"/>
      <c r="GQ384" s="74"/>
      <c r="GR384" s="74"/>
      <c r="GS384" s="74"/>
      <c r="GT384" s="74"/>
      <c r="GU384" s="74"/>
      <c r="GV384" s="74"/>
      <c r="GW384" s="74"/>
      <c r="GX384" s="74"/>
      <c r="GY384" s="74"/>
      <c r="GZ384" s="74"/>
      <c r="HA384" s="74"/>
      <c r="HB384" s="74"/>
      <c r="HC384" s="74"/>
    </row>
    <row r="385" spans="1:211" customFormat="1" ht="19.95" customHeight="1" x14ac:dyDescent="0.3">
      <c r="A385" s="229"/>
      <c r="B385" s="686" t="s">
        <v>2039</v>
      </c>
      <c r="C385" s="687"/>
      <c r="D385" s="687"/>
      <c r="E385" s="687"/>
      <c r="F385" s="687"/>
      <c r="G385" s="687"/>
      <c r="H385" s="687"/>
      <c r="I385" s="687"/>
      <c r="J385" s="498"/>
      <c r="K385" s="498"/>
      <c r="L385" s="498"/>
      <c r="M385" s="498"/>
      <c r="N385" s="498"/>
      <c r="O385" s="498"/>
      <c r="P385" s="498"/>
      <c r="Q385" s="498"/>
      <c r="R385" s="500"/>
      <c r="S385" s="229"/>
      <c r="T385" s="74"/>
      <c r="U385" s="74"/>
      <c r="V385" s="74"/>
      <c r="W385" s="74"/>
      <c r="X385" s="74"/>
      <c r="Y385" s="74"/>
      <c r="Z385" s="74"/>
      <c r="AA385" s="74"/>
      <c r="AB385" s="74"/>
      <c r="AC385" s="74"/>
      <c r="AD385" s="74"/>
      <c r="AE385" s="74"/>
      <c r="AF385" s="74"/>
      <c r="AG385" s="74"/>
      <c r="AH385" s="74"/>
      <c r="AI385" s="74"/>
      <c r="AJ385" s="74"/>
      <c r="AK385" s="74"/>
      <c r="AL385" s="74"/>
      <c r="AM385" s="74"/>
      <c r="AN385" s="74"/>
      <c r="AO385" s="74"/>
      <c r="AP385" s="74"/>
      <c r="AQ385" s="74"/>
      <c r="AR385" s="74"/>
      <c r="AS385" s="74"/>
      <c r="AT385" s="74"/>
      <c r="AU385" s="74"/>
      <c r="AV385" s="74"/>
      <c r="AW385" s="74"/>
      <c r="AX385" s="74"/>
      <c r="AY385" s="74"/>
      <c r="AZ385" s="74"/>
      <c r="BA385" s="74"/>
      <c r="BB385" s="74"/>
      <c r="BC385" s="74"/>
      <c r="BD385" s="74"/>
      <c r="BE385" s="74"/>
      <c r="BF385" s="74"/>
      <c r="BG385" s="74"/>
      <c r="BH385" s="74"/>
      <c r="BI385" s="74"/>
      <c r="BJ385" s="74"/>
      <c r="BK385" s="74"/>
      <c r="BL385" s="74"/>
      <c r="BM385" s="74"/>
      <c r="BN385" s="74"/>
      <c r="BO385" s="74"/>
      <c r="BP385" s="74"/>
      <c r="BQ385" s="74"/>
      <c r="BR385" s="74"/>
      <c r="BS385" s="74"/>
      <c r="BT385" s="74"/>
      <c r="BU385" s="74"/>
      <c r="BV385" s="74"/>
      <c r="BW385" s="74"/>
      <c r="BX385" s="74"/>
      <c r="BY385" s="74"/>
      <c r="BZ385" s="74"/>
      <c r="CA385" s="74"/>
      <c r="CB385" s="74"/>
      <c r="CC385" s="74"/>
      <c r="CD385" s="74"/>
      <c r="CE385" s="74"/>
      <c r="CF385" s="74"/>
      <c r="CG385" s="74"/>
      <c r="CH385" s="74"/>
      <c r="CI385" s="74"/>
      <c r="CJ385" s="74"/>
      <c r="CK385" s="74"/>
      <c r="CL385" s="74"/>
      <c r="CM385" s="74"/>
      <c r="CN385" s="74"/>
      <c r="CO385" s="74"/>
      <c r="CP385" s="74"/>
      <c r="CQ385" s="74"/>
      <c r="CR385" s="74"/>
      <c r="CS385" s="74"/>
      <c r="CT385" s="74"/>
      <c r="CU385" s="74"/>
      <c r="CV385" s="74"/>
      <c r="CW385" s="74"/>
      <c r="CX385" s="74"/>
      <c r="CY385" s="74"/>
      <c r="CZ385" s="74"/>
      <c r="DA385" s="74"/>
      <c r="DB385" s="74"/>
      <c r="DC385" s="74"/>
      <c r="DD385" s="74"/>
      <c r="DE385" s="74"/>
      <c r="DF385" s="74"/>
      <c r="DG385" s="74"/>
      <c r="DH385" s="74"/>
      <c r="DI385" s="74"/>
      <c r="DJ385" s="74"/>
      <c r="DK385" s="74"/>
      <c r="DL385" s="74"/>
      <c r="DM385" s="74"/>
      <c r="DN385" s="74"/>
      <c r="DO385" s="74"/>
      <c r="DP385" s="74"/>
      <c r="DQ385" s="74"/>
      <c r="DR385" s="74"/>
      <c r="DS385" s="74"/>
      <c r="DT385" s="74"/>
      <c r="DU385" s="74"/>
      <c r="DV385" s="74"/>
      <c r="DW385" s="74"/>
      <c r="DX385" s="74"/>
      <c r="DY385" s="74"/>
      <c r="DZ385" s="74"/>
      <c r="EA385" s="74"/>
      <c r="EB385" s="74"/>
      <c r="EC385" s="74"/>
      <c r="ED385" s="74"/>
      <c r="EE385" s="74"/>
      <c r="EF385" s="74"/>
      <c r="EG385" s="74"/>
      <c r="EH385" s="74"/>
      <c r="EI385" s="74"/>
      <c r="EJ385" s="74"/>
      <c r="EK385" s="74"/>
      <c r="EL385" s="74"/>
      <c r="EM385" s="74"/>
      <c r="EN385" s="74"/>
      <c r="EO385" s="74"/>
      <c r="EP385" s="74"/>
      <c r="EQ385" s="74"/>
      <c r="ER385" s="74"/>
      <c r="ES385" s="74"/>
      <c r="ET385" s="74"/>
      <c r="EU385" s="74"/>
      <c r="EV385" s="74"/>
      <c r="EW385" s="74"/>
      <c r="EX385" s="74"/>
      <c r="EY385" s="74"/>
      <c r="EZ385" s="74"/>
      <c r="FA385" s="74"/>
      <c r="FB385" s="74"/>
      <c r="FC385" s="74"/>
      <c r="FD385" s="74"/>
      <c r="FE385" s="74"/>
      <c r="FF385" s="74"/>
      <c r="FG385" s="74"/>
      <c r="FH385" s="74"/>
      <c r="FI385" s="74"/>
      <c r="FJ385" s="74"/>
      <c r="FK385" s="74"/>
      <c r="FL385" s="74"/>
      <c r="FM385" s="74"/>
      <c r="FN385" s="74"/>
      <c r="FO385" s="74"/>
      <c r="FP385" s="74"/>
      <c r="FQ385" s="74"/>
      <c r="FR385" s="74"/>
      <c r="FS385" s="74"/>
      <c r="FT385" s="74"/>
      <c r="FU385" s="74"/>
      <c r="FV385" s="74"/>
      <c r="FW385" s="74"/>
      <c r="FX385" s="74"/>
      <c r="FY385" s="74"/>
      <c r="FZ385" s="74"/>
      <c r="GA385" s="74"/>
      <c r="GB385" s="74"/>
      <c r="GC385" s="74"/>
      <c r="GD385" s="74"/>
      <c r="GE385" s="74"/>
      <c r="GF385" s="74"/>
      <c r="GG385" s="74"/>
      <c r="GH385" s="74"/>
      <c r="GI385" s="74"/>
      <c r="GJ385" s="74"/>
      <c r="GK385" s="74"/>
      <c r="GL385" s="74"/>
      <c r="GM385" s="74"/>
      <c r="GN385" s="74"/>
      <c r="GO385" s="74"/>
      <c r="GP385" s="74"/>
      <c r="GQ385" s="74"/>
      <c r="GR385" s="74"/>
      <c r="GS385" s="74"/>
      <c r="GT385" s="74"/>
      <c r="GU385" s="74"/>
      <c r="GV385" s="74"/>
      <c r="GW385" s="74"/>
      <c r="GX385" s="74"/>
      <c r="GY385" s="74"/>
      <c r="GZ385" s="74"/>
      <c r="HA385" s="74"/>
      <c r="HB385" s="74"/>
      <c r="HC385" s="74"/>
    </row>
    <row r="386" spans="1:211" customFormat="1" ht="19.95" customHeight="1" x14ac:dyDescent="0.3">
      <c r="A386" s="229"/>
      <c r="B386" s="957" t="s">
        <v>2040</v>
      </c>
      <c r="C386" s="958"/>
      <c r="D386" s="958"/>
      <c r="E386" s="958"/>
      <c r="F386" s="958"/>
      <c r="G386" s="958"/>
      <c r="H386" s="498"/>
      <c r="I386" s="498"/>
      <c r="J386" s="498"/>
      <c r="K386" s="498"/>
      <c r="L386" s="498"/>
      <c r="M386" s="498"/>
      <c r="N386" s="498"/>
      <c r="O386" s="498"/>
      <c r="P386" s="498"/>
      <c r="Q386" s="498"/>
      <c r="R386" s="500"/>
      <c r="S386" s="229"/>
      <c r="T386" s="74"/>
      <c r="U386" s="74"/>
      <c r="V386" s="74"/>
      <c r="W386" s="74"/>
      <c r="X386" s="74"/>
      <c r="Y386" s="74"/>
      <c r="Z386" s="74"/>
      <c r="AA386" s="74"/>
      <c r="AB386" s="74"/>
      <c r="AC386" s="74"/>
      <c r="AD386" s="74"/>
      <c r="AE386" s="74"/>
      <c r="AF386" s="74"/>
      <c r="AG386" s="74"/>
      <c r="AH386" s="74"/>
      <c r="AI386" s="74"/>
      <c r="AJ386" s="74"/>
      <c r="AK386" s="74"/>
      <c r="AL386" s="74"/>
      <c r="AM386" s="74"/>
      <c r="AN386" s="74"/>
      <c r="AO386" s="74"/>
      <c r="AP386" s="74"/>
      <c r="AQ386" s="74"/>
      <c r="AR386" s="74"/>
      <c r="AS386" s="74"/>
      <c r="AT386" s="74"/>
      <c r="AU386" s="74"/>
      <c r="AV386" s="74"/>
      <c r="AW386" s="74"/>
      <c r="AX386" s="74"/>
      <c r="AY386" s="74"/>
      <c r="AZ386" s="74"/>
      <c r="BA386" s="74"/>
      <c r="BB386" s="74"/>
      <c r="BC386" s="74"/>
      <c r="BD386" s="74"/>
      <c r="BE386" s="74"/>
      <c r="BF386" s="74"/>
      <c r="BG386" s="74"/>
      <c r="BH386" s="74"/>
      <c r="BI386" s="74"/>
      <c r="BJ386" s="74"/>
      <c r="BK386" s="74"/>
      <c r="BL386" s="74"/>
      <c r="BM386" s="74"/>
      <c r="BN386" s="74"/>
      <c r="BO386" s="74"/>
      <c r="BP386" s="74"/>
      <c r="BQ386" s="74"/>
      <c r="BR386" s="74"/>
      <c r="BS386" s="74"/>
      <c r="BT386" s="74"/>
      <c r="BU386" s="74"/>
      <c r="BV386" s="74"/>
      <c r="BW386" s="74"/>
      <c r="BX386" s="74"/>
      <c r="BY386" s="74"/>
      <c r="BZ386" s="74"/>
      <c r="CA386" s="74"/>
      <c r="CB386" s="74"/>
      <c r="CC386" s="74"/>
      <c r="CD386" s="74"/>
      <c r="CE386" s="74"/>
      <c r="CF386" s="74"/>
      <c r="CG386" s="74"/>
      <c r="CH386" s="74"/>
      <c r="CI386" s="74"/>
      <c r="CJ386" s="74"/>
      <c r="CK386" s="74"/>
      <c r="CL386" s="74"/>
      <c r="CM386" s="74"/>
      <c r="CN386" s="74"/>
      <c r="CO386" s="74"/>
      <c r="CP386" s="74"/>
      <c r="CQ386" s="74"/>
      <c r="CR386" s="74"/>
      <c r="CS386" s="74"/>
      <c r="CT386" s="74"/>
      <c r="CU386" s="74"/>
      <c r="CV386" s="74"/>
      <c r="CW386" s="74"/>
      <c r="CX386" s="74"/>
      <c r="CY386" s="74"/>
      <c r="CZ386" s="74"/>
      <c r="DA386" s="74"/>
      <c r="DB386" s="74"/>
      <c r="DC386" s="74"/>
      <c r="DD386" s="74"/>
      <c r="DE386" s="74"/>
      <c r="DF386" s="74"/>
      <c r="DG386" s="74"/>
      <c r="DH386" s="74"/>
      <c r="DI386" s="74"/>
      <c r="DJ386" s="74"/>
      <c r="DK386" s="74"/>
      <c r="DL386" s="74"/>
      <c r="DM386" s="74"/>
      <c r="DN386" s="74"/>
      <c r="DO386" s="74"/>
      <c r="DP386" s="74"/>
      <c r="DQ386" s="74"/>
      <c r="DR386" s="74"/>
      <c r="DS386" s="74"/>
      <c r="DT386" s="74"/>
      <c r="DU386" s="74"/>
      <c r="DV386" s="74"/>
      <c r="DW386" s="74"/>
      <c r="DX386" s="74"/>
      <c r="DY386" s="74"/>
      <c r="DZ386" s="74"/>
      <c r="EA386" s="74"/>
      <c r="EB386" s="74"/>
      <c r="EC386" s="74"/>
      <c r="ED386" s="74"/>
      <c r="EE386" s="74"/>
      <c r="EF386" s="74"/>
      <c r="EG386" s="74"/>
      <c r="EH386" s="74"/>
      <c r="EI386" s="74"/>
      <c r="EJ386" s="74"/>
      <c r="EK386" s="74"/>
      <c r="EL386" s="74"/>
      <c r="EM386" s="74"/>
      <c r="EN386" s="74"/>
      <c r="EO386" s="74"/>
      <c r="EP386" s="74"/>
      <c r="EQ386" s="74"/>
      <c r="ER386" s="74"/>
      <c r="ES386" s="74"/>
      <c r="ET386" s="74"/>
      <c r="EU386" s="74"/>
      <c r="EV386" s="74"/>
      <c r="EW386" s="74"/>
      <c r="EX386" s="74"/>
      <c r="EY386" s="74"/>
      <c r="EZ386" s="74"/>
      <c r="FA386" s="74"/>
      <c r="FB386" s="74"/>
      <c r="FC386" s="74"/>
      <c r="FD386" s="74"/>
      <c r="FE386" s="74"/>
      <c r="FF386" s="74"/>
      <c r="FG386" s="74"/>
      <c r="FH386" s="74"/>
      <c r="FI386" s="74"/>
      <c r="FJ386" s="74"/>
      <c r="FK386" s="74"/>
      <c r="FL386" s="74"/>
      <c r="FM386" s="74"/>
      <c r="FN386" s="74"/>
      <c r="FO386" s="74"/>
      <c r="FP386" s="74"/>
      <c r="FQ386" s="74"/>
      <c r="FR386" s="74"/>
      <c r="FS386" s="74"/>
      <c r="FT386" s="74"/>
      <c r="FU386" s="74"/>
      <c r="FV386" s="74"/>
      <c r="FW386" s="74"/>
      <c r="FX386" s="74"/>
      <c r="FY386" s="74"/>
      <c r="FZ386" s="74"/>
      <c r="GA386" s="74"/>
      <c r="GB386" s="74"/>
      <c r="GC386" s="74"/>
      <c r="GD386" s="74"/>
      <c r="GE386" s="74"/>
      <c r="GF386" s="74"/>
      <c r="GG386" s="74"/>
      <c r="GH386" s="74"/>
      <c r="GI386" s="74"/>
      <c r="GJ386" s="74"/>
      <c r="GK386" s="74"/>
      <c r="GL386" s="74"/>
      <c r="GM386" s="74"/>
      <c r="GN386" s="74"/>
      <c r="GO386" s="74"/>
      <c r="GP386" s="74"/>
      <c r="GQ386" s="74"/>
      <c r="GR386" s="74"/>
      <c r="GS386" s="74"/>
      <c r="GT386" s="74"/>
      <c r="GU386" s="74"/>
      <c r="GV386" s="74"/>
      <c r="GW386" s="74"/>
      <c r="GX386" s="74"/>
      <c r="GY386" s="74"/>
      <c r="GZ386" s="74"/>
      <c r="HA386" s="74"/>
      <c r="HB386" s="74"/>
      <c r="HC386" s="74"/>
    </row>
    <row r="387" spans="1:211" customFormat="1" ht="19.95" customHeight="1" x14ac:dyDescent="0.3">
      <c r="A387" s="229"/>
      <c r="B387" s="686" t="s">
        <v>2041</v>
      </c>
      <c r="C387" s="687"/>
      <c r="D387" s="687"/>
      <c r="E387" s="687"/>
      <c r="F387" s="687"/>
      <c r="G387" s="687"/>
      <c r="H387" s="687"/>
      <c r="I387" s="687"/>
      <c r="J387" s="498"/>
      <c r="K387" s="498"/>
      <c r="L387" s="498"/>
      <c r="M387" s="498"/>
      <c r="N387" s="498"/>
      <c r="O387" s="498"/>
      <c r="P387" s="498"/>
      <c r="Q387" s="498"/>
      <c r="R387" s="500"/>
      <c r="S387" s="229"/>
      <c r="T387" s="74"/>
      <c r="U387" s="74"/>
      <c r="V387" s="74"/>
      <c r="W387" s="74"/>
      <c r="X387" s="74"/>
      <c r="Y387" s="74"/>
      <c r="Z387" s="74"/>
      <c r="AA387" s="74"/>
      <c r="AB387" s="74"/>
      <c r="AC387" s="74"/>
      <c r="AD387" s="74"/>
      <c r="AE387" s="74"/>
      <c r="AF387" s="74"/>
      <c r="AG387" s="74"/>
      <c r="AH387" s="74"/>
      <c r="AI387" s="74"/>
      <c r="AJ387" s="74"/>
      <c r="AK387" s="74"/>
      <c r="AL387" s="74"/>
      <c r="AM387" s="74"/>
      <c r="AN387" s="74"/>
      <c r="AO387" s="74"/>
      <c r="AP387" s="74"/>
      <c r="AQ387" s="74"/>
      <c r="AR387" s="74"/>
      <c r="AS387" s="74"/>
      <c r="AT387" s="74"/>
      <c r="AU387" s="74"/>
      <c r="AV387" s="74"/>
      <c r="AW387" s="74"/>
      <c r="AX387" s="74"/>
      <c r="AY387" s="74"/>
      <c r="AZ387" s="74"/>
      <c r="BA387" s="74"/>
      <c r="BB387" s="74"/>
      <c r="BC387" s="74"/>
      <c r="BD387" s="74"/>
      <c r="BE387" s="74"/>
      <c r="BF387" s="74"/>
      <c r="BG387" s="74"/>
      <c r="BH387" s="74"/>
      <c r="BI387" s="74"/>
      <c r="BJ387" s="74"/>
      <c r="BK387" s="74"/>
      <c r="BL387" s="74"/>
      <c r="BM387" s="74"/>
      <c r="BN387" s="74"/>
      <c r="BO387" s="74"/>
      <c r="BP387" s="74"/>
      <c r="BQ387" s="74"/>
      <c r="BR387" s="74"/>
      <c r="BS387" s="74"/>
      <c r="BT387" s="74"/>
      <c r="BU387" s="74"/>
      <c r="BV387" s="74"/>
      <c r="BW387" s="74"/>
      <c r="BX387" s="74"/>
      <c r="BY387" s="74"/>
      <c r="BZ387" s="74"/>
      <c r="CA387" s="74"/>
      <c r="CB387" s="74"/>
      <c r="CC387" s="74"/>
      <c r="CD387" s="74"/>
      <c r="CE387" s="74"/>
      <c r="CF387" s="74"/>
      <c r="CG387" s="74"/>
      <c r="CH387" s="74"/>
      <c r="CI387" s="74"/>
      <c r="CJ387" s="74"/>
      <c r="CK387" s="74"/>
      <c r="CL387" s="74"/>
      <c r="CM387" s="74"/>
      <c r="CN387" s="74"/>
      <c r="CO387" s="74"/>
      <c r="CP387" s="74"/>
      <c r="CQ387" s="74"/>
      <c r="CR387" s="74"/>
      <c r="CS387" s="74"/>
      <c r="CT387" s="74"/>
      <c r="CU387" s="74"/>
      <c r="CV387" s="74"/>
      <c r="CW387" s="74"/>
      <c r="CX387" s="74"/>
      <c r="CY387" s="74"/>
      <c r="CZ387" s="74"/>
      <c r="DA387" s="74"/>
      <c r="DB387" s="74"/>
      <c r="DC387" s="74"/>
      <c r="DD387" s="74"/>
      <c r="DE387" s="74"/>
      <c r="DF387" s="74"/>
      <c r="DG387" s="74"/>
      <c r="DH387" s="74"/>
      <c r="DI387" s="74"/>
      <c r="DJ387" s="74"/>
      <c r="DK387" s="74"/>
      <c r="DL387" s="74"/>
      <c r="DM387" s="74"/>
      <c r="DN387" s="74"/>
      <c r="DO387" s="74"/>
      <c r="DP387" s="74"/>
      <c r="DQ387" s="74"/>
      <c r="DR387" s="74"/>
      <c r="DS387" s="74"/>
      <c r="DT387" s="74"/>
      <c r="DU387" s="74"/>
      <c r="DV387" s="74"/>
      <c r="DW387" s="74"/>
      <c r="DX387" s="74"/>
      <c r="DY387" s="74"/>
      <c r="DZ387" s="74"/>
      <c r="EA387" s="74"/>
      <c r="EB387" s="74"/>
      <c r="EC387" s="74"/>
      <c r="ED387" s="74"/>
      <c r="EE387" s="74"/>
      <c r="EF387" s="74"/>
      <c r="EG387" s="74"/>
      <c r="EH387" s="74"/>
      <c r="EI387" s="74"/>
      <c r="EJ387" s="74"/>
      <c r="EK387" s="74"/>
      <c r="EL387" s="74"/>
      <c r="EM387" s="74"/>
      <c r="EN387" s="74"/>
      <c r="EO387" s="74"/>
      <c r="EP387" s="74"/>
      <c r="EQ387" s="74"/>
      <c r="ER387" s="74"/>
      <c r="ES387" s="74"/>
      <c r="ET387" s="74"/>
      <c r="EU387" s="74"/>
      <c r="EV387" s="74"/>
      <c r="EW387" s="74"/>
      <c r="EX387" s="74"/>
      <c r="EY387" s="74"/>
      <c r="EZ387" s="74"/>
      <c r="FA387" s="74"/>
      <c r="FB387" s="74"/>
      <c r="FC387" s="74"/>
      <c r="FD387" s="74"/>
      <c r="FE387" s="74"/>
      <c r="FF387" s="74"/>
      <c r="FG387" s="74"/>
      <c r="FH387" s="74"/>
      <c r="FI387" s="74"/>
      <c r="FJ387" s="74"/>
      <c r="FK387" s="74"/>
      <c r="FL387" s="74"/>
      <c r="FM387" s="74"/>
      <c r="FN387" s="74"/>
      <c r="FO387" s="74"/>
      <c r="FP387" s="74"/>
      <c r="FQ387" s="74"/>
      <c r="FR387" s="74"/>
      <c r="FS387" s="74"/>
      <c r="FT387" s="74"/>
      <c r="FU387" s="74"/>
      <c r="FV387" s="74"/>
      <c r="FW387" s="74"/>
      <c r="FX387" s="74"/>
      <c r="FY387" s="74"/>
      <c r="FZ387" s="74"/>
      <c r="GA387" s="74"/>
      <c r="GB387" s="74"/>
      <c r="GC387" s="74"/>
      <c r="GD387" s="74"/>
      <c r="GE387" s="74"/>
      <c r="GF387" s="74"/>
      <c r="GG387" s="74"/>
      <c r="GH387" s="74"/>
      <c r="GI387" s="74"/>
      <c r="GJ387" s="74"/>
      <c r="GK387" s="74"/>
      <c r="GL387" s="74"/>
      <c r="GM387" s="74"/>
      <c r="GN387" s="74"/>
      <c r="GO387" s="74"/>
      <c r="GP387" s="74"/>
      <c r="GQ387" s="74"/>
      <c r="GR387" s="74"/>
      <c r="GS387" s="74"/>
      <c r="GT387" s="74"/>
      <c r="GU387" s="74"/>
      <c r="GV387" s="74"/>
      <c r="GW387" s="74"/>
      <c r="GX387" s="74"/>
      <c r="GY387" s="74"/>
      <c r="GZ387" s="74"/>
      <c r="HA387" s="74"/>
      <c r="HB387" s="74"/>
      <c r="HC387" s="74"/>
    </row>
    <row r="388" spans="1:211" s="239" customFormat="1" ht="19.95" customHeight="1" x14ac:dyDescent="0.3">
      <c r="A388" s="345"/>
      <c r="B388" s="957" t="s">
        <v>2042</v>
      </c>
      <c r="C388" s="958"/>
      <c r="D388" s="958"/>
      <c r="E388" s="958"/>
      <c r="F388" s="958"/>
      <c r="G388" s="958"/>
      <c r="H388" s="494"/>
      <c r="I388" s="494"/>
      <c r="J388" s="494"/>
      <c r="K388" s="232"/>
      <c r="L388" s="74"/>
      <c r="M388" s="222"/>
      <c r="N388" s="74"/>
      <c r="O388" s="74"/>
      <c r="P388" s="74"/>
      <c r="Q388" s="74"/>
      <c r="R388" s="238"/>
      <c r="S388" s="345"/>
      <c r="T388" s="237"/>
      <c r="U388" s="237"/>
      <c r="V388" s="237"/>
      <c r="W388" s="237"/>
      <c r="X388" s="237"/>
      <c r="Y388" s="237"/>
      <c r="Z388" s="237"/>
      <c r="AA388" s="237"/>
      <c r="AB388" s="237"/>
      <c r="AC388" s="237"/>
      <c r="AD388" s="237"/>
      <c r="AE388" s="237"/>
      <c r="AF388" s="237"/>
      <c r="AG388" s="237"/>
      <c r="AH388" s="237"/>
      <c r="AI388" s="237"/>
      <c r="AJ388" s="237"/>
      <c r="AK388" s="237"/>
      <c r="AL388" s="237"/>
      <c r="AM388" s="237"/>
      <c r="AN388" s="237"/>
      <c r="AO388" s="237"/>
      <c r="AP388" s="237"/>
      <c r="AQ388" s="237"/>
      <c r="AR388" s="237"/>
      <c r="AS388" s="237"/>
      <c r="AT388" s="237"/>
      <c r="AU388" s="237"/>
      <c r="AV388" s="237"/>
      <c r="AW388" s="237"/>
      <c r="AX388" s="237"/>
      <c r="AY388" s="237"/>
      <c r="AZ388" s="237"/>
      <c r="BA388" s="237"/>
      <c r="BB388" s="237"/>
      <c r="BC388" s="237"/>
      <c r="BD388" s="237"/>
      <c r="BE388" s="237"/>
      <c r="BF388" s="237"/>
      <c r="BG388" s="237"/>
      <c r="BH388" s="237"/>
      <c r="BI388" s="237"/>
      <c r="BJ388" s="237"/>
      <c r="BK388" s="237"/>
      <c r="BL388" s="237"/>
      <c r="BM388" s="237"/>
      <c r="BN388" s="237"/>
      <c r="BO388" s="237"/>
      <c r="BP388" s="237"/>
      <c r="BQ388" s="237"/>
      <c r="BR388" s="237"/>
      <c r="BS388" s="237"/>
      <c r="BT388" s="237"/>
      <c r="BU388" s="237"/>
      <c r="BV388" s="237"/>
      <c r="BW388" s="237"/>
      <c r="BX388" s="237"/>
      <c r="BY388" s="237"/>
      <c r="BZ388" s="237"/>
      <c r="CA388" s="237"/>
      <c r="CB388" s="237"/>
      <c r="CC388" s="237"/>
      <c r="CD388" s="237"/>
      <c r="CE388" s="237"/>
      <c r="CF388" s="237"/>
      <c r="CG388" s="237"/>
      <c r="CH388" s="237"/>
      <c r="CI388" s="237"/>
      <c r="CJ388" s="237"/>
      <c r="CK388" s="237"/>
      <c r="CL388" s="237"/>
      <c r="CM388" s="237"/>
      <c r="CN388" s="237"/>
      <c r="CO388" s="237"/>
      <c r="CP388" s="237"/>
      <c r="CQ388" s="237"/>
      <c r="CR388" s="237"/>
      <c r="CS388" s="237"/>
      <c r="CT388" s="237"/>
      <c r="CU388" s="237"/>
      <c r="CV388" s="237"/>
      <c r="CW388" s="237"/>
      <c r="CX388" s="237"/>
      <c r="CY388" s="237"/>
      <c r="CZ388" s="237"/>
      <c r="DA388" s="237"/>
      <c r="DB388" s="237"/>
      <c r="DC388" s="237"/>
      <c r="DD388" s="237"/>
      <c r="DE388" s="237"/>
      <c r="DF388" s="237"/>
      <c r="DG388" s="237"/>
      <c r="DH388" s="237"/>
      <c r="DI388" s="237"/>
      <c r="DJ388" s="237"/>
      <c r="DK388" s="237"/>
      <c r="DL388" s="237"/>
      <c r="DM388" s="237"/>
      <c r="DN388" s="237"/>
      <c r="DO388" s="237"/>
      <c r="DP388" s="237"/>
      <c r="DQ388" s="237"/>
      <c r="DR388" s="237"/>
      <c r="DS388" s="237"/>
      <c r="DT388" s="237"/>
      <c r="DU388" s="237"/>
      <c r="DV388" s="237"/>
      <c r="DW388" s="237"/>
      <c r="DX388" s="237"/>
      <c r="DY388" s="237"/>
      <c r="DZ388" s="237"/>
      <c r="EA388" s="237"/>
      <c r="EB388" s="237"/>
      <c r="EC388" s="237"/>
      <c r="ED388" s="237"/>
      <c r="EE388" s="237"/>
      <c r="EF388" s="237"/>
      <c r="EG388" s="237"/>
      <c r="EH388" s="237"/>
      <c r="EI388" s="237"/>
      <c r="EJ388" s="237"/>
      <c r="EK388" s="237"/>
      <c r="EL388" s="237"/>
      <c r="EM388" s="237"/>
      <c r="EN388" s="237"/>
      <c r="EO388" s="237"/>
      <c r="EP388" s="237"/>
      <c r="EQ388" s="237"/>
      <c r="ER388" s="237"/>
      <c r="ES388" s="237"/>
      <c r="ET388" s="237"/>
      <c r="EU388" s="237"/>
      <c r="EV388" s="237"/>
      <c r="EW388" s="237"/>
      <c r="EX388" s="237"/>
      <c r="EY388" s="237"/>
      <c r="EZ388" s="237"/>
      <c r="FA388" s="237"/>
      <c r="FB388" s="237"/>
      <c r="FC388" s="237"/>
      <c r="FD388" s="237"/>
      <c r="FE388" s="237"/>
      <c r="FF388" s="237"/>
      <c r="FG388" s="237"/>
      <c r="FH388" s="237"/>
      <c r="FI388" s="237"/>
      <c r="FJ388" s="237"/>
      <c r="FK388" s="237"/>
      <c r="FL388" s="237"/>
      <c r="FM388" s="237"/>
      <c r="FN388" s="237"/>
      <c r="FO388" s="237"/>
      <c r="FP388" s="237"/>
      <c r="FQ388" s="237"/>
      <c r="FR388" s="237"/>
      <c r="FS388" s="237"/>
      <c r="FT388" s="237"/>
      <c r="FU388" s="237"/>
      <c r="FV388" s="237"/>
      <c r="FW388" s="237"/>
      <c r="FX388" s="237"/>
      <c r="FY388" s="237"/>
      <c r="FZ388" s="237"/>
      <c r="GA388" s="237"/>
      <c r="GB388" s="237"/>
      <c r="GC388" s="237"/>
      <c r="GD388" s="237"/>
      <c r="GE388" s="237"/>
      <c r="GF388" s="237"/>
      <c r="GG388" s="237"/>
      <c r="GH388" s="237"/>
      <c r="GI388" s="237"/>
      <c r="GJ388" s="237"/>
      <c r="GK388" s="237"/>
      <c r="GL388" s="237"/>
      <c r="GM388" s="237"/>
      <c r="GN388" s="237"/>
      <c r="GO388" s="237"/>
      <c r="GP388" s="237"/>
      <c r="GQ388" s="237"/>
      <c r="GR388" s="237"/>
      <c r="GS388" s="237"/>
      <c r="GT388" s="237"/>
      <c r="GU388" s="237"/>
      <c r="GV388" s="237"/>
      <c r="GW388" s="237"/>
      <c r="GX388" s="237"/>
      <c r="GY388" s="237"/>
      <c r="GZ388" s="237"/>
      <c r="HA388" s="237"/>
      <c r="HB388" s="237"/>
      <c r="HC388" s="237"/>
    </row>
    <row r="389" spans="1:211" customFormat="1" ht="19.95" customHeight="1" x14ac:dyDescent="0.3">
      <c r="A389" s="229"/>
      <c r="B389" s="686" t="s">
        <v>2043</v>
      </c>
      <c r="C389" s="687"/>
      <c r="D389" s="687"/>
      <c r="E389" s="687"/>
      <c r="F389" s="687"/>
      <c r="G389" s="687"/>
      <c r="H389" s="687"/>
      <c r="I389" s="687"/>
      <c r="J389" s="687"/>
      <c r="K389" s="687"/>
      <c r="L389" s="687"/>
      <c r="M389" s="498"/>
      <c r="N389" s="498"/>
      <c r="O389" s="498"/>
      <c r="P389" s="498"/>
      <c r="Q389" s="498"/>
      <c r="R389" s="500"/>
      <c r="S389" s="229"/>
      <c r="T389" s="74"/>
      <c r="U389" s="74"/>
      <c r="V389" s="74"/>
      <c r="W389" s="74"/>
      <c r="X389" s="74"/>
      <c r="Y389" s="74"/>
      <c r="Z389" s="74"/>
      <c r="AA389" s="74"/>
      <c r="AB389" s="74"/>
      <c r="AC389" s="74"/>
      <c r="AD389" s="74"/>
      <c r="AE389" s="74"/>
      <c r="AF389" s="74"/>
      <c r="AG389" s="74"/>
      <c r="AH389" s="74"/>
      <c r="AI389" s="74"/>
      <c r="AJ389" s="74"/>
      <c r="AK389" s="74"/>
      <c r="AL389" s="74"/>
      <c r="AM389" s="74"/>
      <c r="AN389" s="74"/>
      <c r="AO389" s="74"/>
      <c r="AP389" s="74"/>
      <c r="AQ389" s="74"/>
      <c r="AR389" s="74"/>
      <c r="AS389" s="74"/>
      <c r="AT389" s="74"/>
      <c r="AU389" s="74"/>
      <c r="AV389" s="74"/>
      <c r="AW389" s="74"/>
      <c r="AX389" s="74"/>
      <c r="AY389" s="74"/>
      <c r="AZ389" s="74"/>
      <c r="BA389" s="74"/>
      <c r="BB389" s="74"/>
      <c r="BC389" s="74"/>
      <c r="BD389" s="74"/>
      <c r="BE389" s="74"/>
      <c r="BF389" s="74"/>
      <c r="BG389" s="74"/>
      <c r="BH389" s="74"/>
      <c r="BI389" s="74"/>
      <c r="BJ389" s="74"/>
      <c r="BK389" s="74"/>
      <c r="BL389" s="74"/>
      <c r="BM389" s="74"/>
      <c r="BN389" s="74"/>
      <c r="BO389" s="74"/>
      <c r="BP389" s="74"/>
      <c r="BQ389" s="74"/>
      <c r="BR389" s="74"/>
      <c r="BS389" s="74"/>
      <c r="BT389" s="74"/>
      <c r="BU389" s="74"/>
      <c r="BV389" s="74"/>
      <c r="BW389" s="74"/>
      <c r="BX389" s="74"/>
      <c r="BY389" s="74"/>
      <c r="BZ389" s="74"/>
      <c r="CA389" s="74"/>
      <c r="CB389" s="74"/>
      <c r="CC389" s="74"/>
      <c r="CD389" s="74"/>
      <c r="CE389" s="74"/>
      <c r="CF389" s="74"/>
      <c r="CG389" s="74"/>
      <c r="CH389" s="74"/>
      <c r="CI389" s="74"/>
      <c r="CJ389" s="74"/>
      <c r="CK389" s="74"/>
      <c r="CL389" s="74"/>
      <c r="CM389" s="74"/>
      <c r="CN389" s="74"/>
      <c r="CO389" s="74"/>
      <c r="CP389" s="74"/>
      <c r="CQ389" s="74"/>
      <c r="CR389" s="74"/>
      <c r="CS389" s="74"/>
      <c r="CT389" s="74"/>
      <c r="CU389" s="74"/>
      <c r="CV389" s="74"/>
      <c r="CW389" s="74"/>
      <c r="CX389" s="74"/>
      <c r="CY389" s="74"/>
      <c r="CZ389" s="74"/>
      <c r="DA389" s="74"/>
      <c r="DB389" s="74"/>
      <c r="DC389" s="74"/>
      <c r="DD389" s="74"/>
      <c r="DE389" s="74"/>
      <c r="DF389" s="74"/>
      <c r="DG389" s="74"/>
      <c r="DH389" s="74"/>
      <c r="DI389" s="74"/>
      <c r="DJ389" s="74"/>
      <c r="DK389" s="74"/>
      <c r="DL389" s="74"/>
      <c r="DM389" s="74"/>
      <c r="DN389" s="74"/>
      <c r="DO389" s="74"/>
      <c r="DP389" s="74"/>
      <c r="DQ389" s="74"/>
      <c r="DR389" s="74"/>
      <c r="DS389" s="74"/>
      <c r="DT389" s="74"/>
      <c r="DU389" s="74"/>
      <c r="DV389" s="74"/>
      <c r="DW389" s="74"/>
      <c r="DX389" s="74"/>
      <c r="DY389" s="74"/>
      <c r="DZ389" s="74"/>
      <c r="EA389" s="74"/>
      <c r="EB389" s="74"/>
      <c r="EC389" s="74"/>
      <c r="ED389" s="74"/>
      <c r="EE389" s="74"/>
      <c r="EF389" s="74"/>
      <c r="EG389" s="74"/>
      <c r="EH389" s="74"/>
      <c r="EI389" s="74"/>
      <c r="EJ389" s="74"/>
      <c r="EK389" s="74"/>
      <c r="EL389" s="74"/>
      <c r="EM389" s="74"/>
      <c r="EN389" s="74"/>
      <c r="EO389" s="74"/>
      <c r="EP389" s="74"/>
      <c r="EQ389" s="74"/>
      <c r="ER389" s="74"/>
      <c r="ES389" s="74"/>
      <c r="ET389" s="74"/>
      <c r="EU389" s="74"/>
      <c r="EV389" s="74"/>
      <c r="EW389" s="74"/>
      <c r="EX389" s="74"/>
      <c r="EY389" s="74"/>
      <c r="EZ389" s="74"/>
      <c r="FA389" s="74"/>
      <c r="FB389" s="74"/>
      <c r="FC389" s="74"/>
      <c r="FD389" s="74"/>
      <c r="FE389" s="74"/>
      <c r="FF389" s="74"/>
      <c r="FG389" s="74"/>
      <c r="FH389" s="74"/>
      <c r="FI389" s="74"/>
      <c r="FJ389" s="74"/>
      <c r="FK389" s="74"/>
      <c r="FL389" s="74"/>
      <c r="FM389" s="74"/>
      <c r="FN389" s="74"/>
      <c r="FO389" s="74"/>
      <c r="FP389" s="74"/>
      <c r="FQ389" s="74"/>
      <c r="FR389" s="74"/>
      <c r="FS389" s="74"/>
      <c r="FT389" s="74"/>
      <c r="FU389" s="74"/>
      <c r="FV389" s="74"/>
      <c r="FW389" s="74"/>
      <c r="FX389" s="74"/>
      <c r="FY389" s="74"/>
      <c r="FZ389" s="74"/>
      <c r="GA389" s="74"/>
      <c r="GB389" s="74"/>
      <c r="GC389" s="74"/>
      <c r="GD389" s="74"/>
      <c r="GE389" s="74"/>
      <c r="GF389" s="74"/>
      <c r="GG389" s="74"/>
      <c r="GH389" s="74"/>
      <c r="GI389" s="74"/>
      <c r="GJ389" s="74"/>
      <c r="GK389" s="74"/>
      <c r="GL389" s="74"/>
      <c r="GM389" s="74"/>
      <c r="GN389" s="74"/>
      <c r="GO389" s="74"/>
      <c r="GP389" s="74"/>
      <c r="GQ389" s="74"/>
      <c r="GR389" s="74"/>
      <c r="GS389" s="74"/>
      <c r="GT389" s="74"/>
      <c r="GU389" s="74"/>
      <c r="GV389" s="74"/>
      <c r="GW389" s="74"/>
      <c r="GX389" s="74"/>
      <c r="GY389" s="74"/>
      <c r="GZ389" s="74"/>
      <c r="HA389" s="74"/>
      <c r="HB389" s="74"/>
      <c r="HC389" s="74"/>
    </row>
    <row r="390" spans="1:211" s="239" customFormat="1" ht="19.95" customHeight="1" x14ac:dyDescent="0.3">
      <c r="A390" s="345"/>
      <c r="B390" s="957" t="s">
        <v>2044</v>
      </c>
      <c r="C390" s="958"/>
      <c r="D390" s="958"/>
      <c r="E390" s="958"/>
      <c r="F390" s="958"/>
      <c r="G390" s="958"/>
      <c r="H390" s="958"/>
      <c r="I390" s="958"/>
      <c r="J390" s="958"/>
      <c r="K390" s="232"/>
      <c r="L390" s="74"/>
      <c r="M390" s="222"/>
      <c r="N390" s="74"/>
      <c r="O390" s="74"/>
      <c r="P390" s="74"/>
      <c r="Q390" s="74"/>
      <c r="R390" s="238"/>
      <c r="S390" s="345"/>
      <c r="T390" s="237"/>
      <c r="U390" s="237"/>
      <c r="V390" s="237"/>
      <c r="W390" s="237"/>
      <c r="X390" s="237"/>
      <c r="Y390" s="237"/>
      <c r="Z390" s="237"/>
      <c r="AA390" s="237"/>
      <c r="AB390" s="237"/>
      <c r="AC390" s="237"/>
      <c r="AD390" s="237"/>
      <c r="AE390" s="237"/>
      <c r="AF390" s="237"/>
      <c r="AG390" s="237"/>
      <c r="AH390" s="237"/>
      <c r="AI390" s="237"/>
      <c r="AJ390" s="237"/>
      <c r="AK390" s="237"/>
      <c r="AL390" s="237"/>
      <c r="AM390" s="237"/>
      <c r="AN390" s="237"/>
      <c r="AO390" s="237"/>
      <c r="AP390" s="237"/>
      <c r="AQ390" s="237"/>
      <c r="AR390" s="237"/>
      <c r="AS390" s="237"/>
      <c r="AT390" s="237"/>
      <c r="AU390" s="237"/>
      <c r="AV390" s="237"/>
      <c r="AW390" s="237"/>
      <c r="AX390" s="237"/>
      <c r="AY390" s="237"/>
      <c r="AZ390" s="237"/>
      <c r="BA390" s="237"/>
      <c r="BB390" s="237"/>
      <c r="BC390" s="237"/>
      <c r="BD390" s="237"/>
      <c r="BE390" s="237"/>
      <c r="BF390" s="237"/>
      <c r="BG390" s="237"/>
      <c r="BH390" s="237"/>
      <c r="BI390" s="237"/>
      <c r="BJ390" s="237"/>
      <c r="BK390" s="237"/>
      <c r="BL390" s="237"/>
      <c r="BM390" s="237"/>
      <c r="BN390" s="237"/>
      <c r="BO390" s="237"/>
      <c r="BP390" s="237"/>
      <c r="BQ390" s="237"/>
      <c r="BR390" s="237"/>
      <c r="BS390" s="237"/>
      <c r="BT390" s="237"/>
      <c r="BU390" s="237"/>
      <c r="BV390" s="237"/>
      <c r="BW390" s="237"/>
      <c r="BX390" s="237"/>
      <c r="BY390" s="237"/>
      <c r="BZ390" s="237"/>
      <c r="CA390" s="237"/>
      <c r="CB390" s="237"/>
      <c r="CC390" s="237"/>
      <c r="CD390" s="237"/>
      <c r="CE390" s="237"/>
      <c r="CF390" s="237"/>
      <c r="CG390" s="237"/>
      <c r="CH390" s="237"/>
      <c r="CI390" s="237"/>
      <c r="CJ390" s="237"/>
      <c r="CK390" s="237"/>
      <c r="CL390" s="237"/>
      <c r="CM390" s="237"/>
      <c r="CN390" s="237"/>
      <c r="CO390" s="237"/>
      <c r="CP390" s="237"/>
      <c r="CQ390" s="237"/>
      <c r="CR390" s="237"/>
      <c r="CS390" s="237"/>
      <c r="CT390" s="237"/>
      <c r="CU390" s="237"/>
      <c r="CV390" s="237"/>
      <c r="CW390" s="237"/>
      <c r="CX390" s="237"/>
      <c r="CY390" s="237"/>
      <c r="CZ390" s="237"/>
      <c r="DA390" s="237"/>
      <c r="DB390" s="237"/>
      <c r="DC390" s="237"/>
      <c r="DD390" s="237"/>
      <c r="DE390" s="237"/>
      <c r="DF390" s="237"/>
      <c r="DG390" s="237"/>
      <c r="DH390" s="237"/>
      <c r="DI390" s="237"/>
      <c r="DJ390" s="237"/>
      <c r="DK390" s="237"/>
      <c r="DL390" s="237"/>
      <c r="DM390" s="237"/>
      <c r="DN390" s="237"/>
      <c r="DO390" s="237"/>
      <c r="DP390" s="237"/>
      <c r="DQ390" s="237"/>
      <c r="DR390" s="237"/>
      <c r="DS390" s="237"/>
      <c r="DT390" s="237"/>
      <c r="DU390" s="237"/>
      <c r="DV390" s="237"/>
      <c r="DW390" s="237"/>
      <c r="DX390" s="237"/>
      <c r="DY390" s="237"/>
      <c r="DZ390" s="237"/>
      <c r="EA390" s="237"/>
      <c r="EB390" s="237"/>
      <c r="EC390" s="237"/>
      <c r="ED390" s="237"/>
      <c r="EE390" s="237"/>
      <c r="EF390" s="237"/>
      <c r="EG390" s="237"/>
      <c r="EH390" s="237"/>
      <c r="EI390" s="237"/>
      <c r="EJ390" s="237"/>
      <c r="EK390" s="237"/>
      <c r="EL390" s="237"/>
      <c r="EM390" s="237"/>
      <c r="EN390" s="237"/>
      <c r="EO390" s="237"/>
      <c r="EP390" s="237"/>
      <c r="EQ390" s="237"/>
      <c r="ER390" s="237"/>
      <c r="ES390" s="237"/>
      <c r="ET390" s="237"/>
      <c r="EU390" s="237"/>
      <c r="EV390" s="237"/>
      <c r="EW390" s="237"/>
      <c r="EX390" s="237"/>
      <c r="EY390" s="237"/>
      <c r="EZ390" s="237"/>
      <c r="FA390" s="237"/>
      <c r="FB390" s="237"/>
      <c r="FC390" s="237"/>
      <c r="FD390" s="237"/>
      <c r="FE390" s="237"/>
      <c r="FF390" s="237"/>
      <c r="FG390" s="237"/>
      <c r="FH390" s="237"/>
      <c r="FI390" s="237"/>
      <c r="FJ390" s="237"/>
      <c r="FK390" s="237"/>
      <c r="FL390" s="237"/>
      <c r="FM390" s="237"/>
      <c r="FN390" s="237"/>
      <c r="FO390" s="237"/>
      <c r="FP390" s="237"/>
      <c r="FQ390" s="237"/>
      <c r="FR390" s="237"/>
      <c r="FS390" s="237"/>
      <c r="FT390" s="237"/>
      <c r="FU390" s="237"/>
      <c r="FV390" s="237"/>
      <c r="FW390" s="237"/>
      <c r="FX390" s="237"/>
      <c r="FY390" s="237"/>
      <c r="FZ390" s="237"/>
      <c r="GA390" s="237"/>
      <c r="GB390" s="237"/>
      <c r="GC390" s="237"/>
      <c r="GD390" s="237"/>
      <c r="GE390" s="237"/>
      <c r="GF390" s="237"/>
      <c r="GG390" s="237"/>
      <c r="GH390" s="237"/>
      <c r="GI390" s="237"/>
      <c r="GJ390" s="237"/>
      <c r="GK390" s="237"/>
      <c r="GL390" s="237"/>
      <c r="GM390" s="237"/>
      <c r="GN390" s="237"/>
      <c r="GO390" s="237"/>
      <c r="GP390" s="237"/>
      <c r="GQ390" s="237"/>
      <c r="GR390" s="237"/>
      <c r="GS390" s="237"/>
      <c r="GT390" s="237"/>
      <c r="GU390" s="237"/>
      <c r="GV390" s="237"/>
      <c r="GW390" s="237"/>
      <c r="GX390" s="237"/>
      <c r="GY390" s="237"/>
      <c r="GZ390" s="237"/>
      <c r="HA390" s="237"/>
      <c r="HB390" s="237"/>
      <c r="HC390" s="237"/>
    </row>
    <row r="391" spans="1:211" s="239" customFormat="1" ht="10.199999999999999" customHeight="1" x14ac:dyDescent="0.3">
      <c r="A391" s="345"/>
      <c r="B391" s="497"/>
      <c r="C391" s="498"/>
      <c r="D391" s="498"/>
      <c r="E391" s="498"/>
      <c r="F391" s="498"/>
      <c r="G391" s="498"/>
      <c r="H391" s="494"/>
      <c r="I391" s="494"/>
      <c r="J391" s="494"/>
      <c r="K391" s="232"/>
      <c r="L391" s="74"/>
      <c r="M391" s="222"/>
      <c r="N391" s="74"/>
      <c r="O391" s="74"/>
      <c r="P391" s="74"/>
      <c r="Q391" s="74"/>
      <c r="R391" s="238"/>
      <c r="S391" s="345"/>
      <c r="T391" s="237"/>
      <c r="U391" s="237"/>
      <c r="V391" s="237"/>
      <c r="W391" s="237"/>
      <c r="X391" s="237"/>
      <c r="Y391" s="237"/>
      <c r="Z391" s="237"/>
      <c r="AA391" s="237"/>
      <c r="AB391" s="237"/>
      <c r="AC391" s="237"/>
      <c r="AD391" s="237"/>
      <c r="AE391" s="237"/>
      <c r="AF391" s="237"/>
      <c r="AG391" s="237"/>
      <c r="AH391" s="237"/>
      <c r="AI391" s="237"/>
      <c r="AJ391" s="237"/>
      <c r="AK391" s="237"/>
      <c r="AL391" s="237"/>
      <c r="AM391" s="237"/>
      <c r="AN391" s="237"/>
      <c r="AO391" s="237"/>
      <c r="AP391" s="237"/>
      <c r="AQ391" s="237"/>
      <c r="AR391" s="237"/>
      <c r="AS391" s="237"/>
      <c r="AT391" s="237"/>
      <c r="AU391" s="237"/>
      <c r="AV391" s="237"/>
      <c r="AW391" s="237"/>
      <c r="AX391" s="237"/>
      <c r="AY391" s="237"/>
      <c r="AZ391" s="237"/>
      <c r="BA391" s="237"/>
      <c r="BB391" s="237"/>
      <c r="BC391" s="237"/>
      <c r="BD391" s="237"/>
      <c r="BE391" s="237"/>
      <c r="BF391" s="237"/>
      <c r="BG391" s="237"/>
      <c r="BH391" s="237"/>
      <c r="BI391" s="237"/>
      <c r="BJ391" s="237"/>
      <c r="BK391" s="237"/>
      <c r="BL391" s="237"/>
      <c r="BM391" s="237"/>
      <c r="BN391" s="237"/>
      <c r="BO391" s="237"/>
      <c r="BP391" s="237"/>
      <c r="BQ391" s="237"/>
      <c r="BR391" s="237"/>
      <c r="BS391" s="237"/>
      <c r="BT391" s="237"/>
      <c r="BU391" s="237"/>
      <c r="BV391" s="237"/>
      <c r="BW391" s="237"/>
      <c r="BX391" s="237"/>
      <c r="BY391" s="237"/>
      <c r="BZ391" s="237"/>
      <c r="CA391" s="237"/>
      <c r="CB391" s="237"/>
      <c r="CC391" s="237"/>
      <c r="CD391" s="237"/>
      <c r="CE391" s="237"/>
      <c r="CF391" s="237"/>
      <c r="CG391" s="237"/>
      <c r="CH391" s="237"/>
      <c r="CI391" s="237"/>
      <c r="CJ391" s="237"/>
      <c r="CK391" s="237"/>
      <c r="CL391" s="237"/>
      <c r="CM391" s="237"/>
      <c r="CN391" s="237"/>
      <c r="CO391" s="237"/>
      <c r="CP391" s="237"/>
      <c r="CQ391" s="237"/>
      <c r="CR391" s="237"/>
      <c r="CS391" s="237"/>
      <c r="CT391" s="237"/>
      <c r="CU391" s="237"/>
      <c r="CV391" s="237"/>
      <c r="CW391" s="237"/>
      <c r="CX391" s="237"/>
      <c r="CY391" s="237"/>
      <c r="CZ391" s="237"/>
      <c r="DA391" s="237"/>
      <c r="DB391" s="237"/>
      <c r="DC391" s="237"/>
      <c r="DD391" s="237"/>
      <c r="DE391" s="237"/>
      <c r="DF391" s="237"/>
      <c r="DG391" s="237"/>
      <c r="DH391" s="237"/>
      <c r="DI391" s="237"/>
      <c r="DJ391" s="237"/>
      <c r="DK391" s="237"/>
      <c r="DL391" s="237"/>
      <c r="DM391" s="237"/>
      <c r="DN391" s="237"/>
      <c r="DO391" s="237"/>
      <c r="DP391" s="237"/>
      <c r="DQ391" s="237"/>
      <c r="DR391" s="237"/>
      <c r="DS391" s="237"/>
      <c r="DT391" s="237"/>
      <c r="DU391" s="237"/>
      <c r="DV391" s="237"/>
      <c r="DW391" s="237"/>
      <c r="DX391" s="237"/>
      <c r="DY391" s="237"/>
      <c r="DZ391" s="237"/>
      <c r="EA391" s="237"/>
      <c r="EB391" s="237"/>
      <c r="EC391" s="237"/>
      <c r="ED391" s="237"/>
      <c r="EE391" s="237"/>
      <c r="EF391" s="237"/>
      <c r="EG391" s="237"/>
      <c r="EH391" s="237"/>
      <c r="EI391" s="237"/>
      <c r="EJ391" s="237"/>
      <c r="EK391" s="237"/>
      <c r="EL391" s="237"/>
      <c r="EM391" s="237"/>
      <c r="EN391" s="237"/>
      <c r="EO391" s="237"/>
      <c r="EP391" s="237"/>
      <c r="EQ391" s="237"/>
      <c r="ER391" s="237"/>
      <c r="ES391" s="237"/>
      <c r="ET391" s="237"/>
      <c r="EU391" s="237"/>
      <c r="EV391" s="237"/>
      <c r="EW391" s="237"/>
      <c r="EX391" s="237"/>
      <c r="EY391" s="237"/>
      <c r="EZ391" s="237"/>
      <c r="FA391" s="237"/>
      <c r="FB391" s="237"/>
      <c r="FC391" s="237"/>
      <c r="FD391" s="237"/>
      <c r="FE391" s="237"/>
      <c r="FF391" s="237"/>
      <c r="FG391" s="237"/>
      <c r="FH391" s="237"/>
      <c r="FI391" s="237"/>
      <c r="FJ391" s="237"/>
      <c r="FK391" s="237"/>
      <c r="FL391" s="237"/>
      <c r="FM391" s="237"/>
      <c r="FN391" s="237"/>
      <c r="FO391" s="237"/>
      <c r="FP391" s="237"/>
      <c r="FQ391" s="237"/>
      <c r="FR391" s="237"/>
      <c r="FS391" s="237"/>
      <c r="FT391" s="237"/>
      <c r="FU391" s="237"/>
      <c r="FV391" s="237"/>
      <c r="FW391" s="237"/>
      <c r="FX391" s="237"/>
      <c r="FY391" s="237"/>
      <c r="FZ391" s="237"/>
      <c r="GA391" s="237"/>
      <c r="GB391" s="237"/>
      <c r="GC391" s="237"/>
      <c r="GD391" s="237"/>
      <c r="GE391" s="237"/>
      <c r="GF391" s="237"/>
      <c r="GG391" s="237"/>
      <c r="GH391" s="237"/>
      <c r="GI391" s="237"/>
      <c r="GJ391" s="237"/>
      <c r="GK391" s="237"/>
      <c r="GL391" s="237"/>
      <c r="GM391" s="237"/>
      <c r="GN391" s="237"/>
      <c r="GO391" s="237"/>
      <c r="GP391" s="237"/>
      <c r="GQ391" s="237"/>
      <c r="GR391" s="237"/>
      <c r="GS391" s="237"/>
      <c r="GT391" s="237"/>
      <c r="GU391" s="237"/>
      <c r="GV391" s="237"/>
      <c r="GW391" s="237"/>
      <c r="GX391" s="237"/>
      <c r="GY391" s="237"/>
      <c r="GZ391" s="237"/>
      <c r="HA391" s="237"/>
      <c r="HB391" s="237"/>
      <c r="HC391" s="237"/>
    </row>
    <row r="392" spans="1:211" customFormat="1" ht="25.2" customHeight="1" x14ac:dyDescent="0.3">
      <c r="A392" s="36"/>
      <c r="B392" s="967" t="s">
        <v>2045</v>
      </c>
      <c r="C392" s="968"/>
      <c r="D392" s="968"/>
      <c r="E392" s="968"/>
      <c r="F392" s="968"/>
      <c r="G392" s="968"/>
      <c r="H392" s="968"/>
      <c r="I392" s="968"/>
      <c r="J392" s="968"/>
      <c r="K392" s="74"/>
      <c r="L392" s="74"/>
      <c r="M392" s="222"/>
      <c r="N392" s="74"/>
      <c r="O392" s="74"/>
      <c r="P392" s="74"/>
      <c r="Q392" s="74"/>
      <c r="R392" s="75"/>
      <c r="S392" s="36"/>
      <c r="T392" s="74"/>
      <c r="U392" s="74"/>
      <c r="V392" s="74"/>
      <c r="W392" s="74"/>
      <c r="X392" s="74"/>
      <c r="Y392" s="74"/>
      <c r="Z392" s="74"/>
      <c r="AA392" s="74"/>
      <c r="AB392" s="74"/>
      <c r="AC392" s="74"/>
      <c r="AD392" s="74"/>
      <c r="AE392" s="74"/>
      <c r="AF392" s="74"/>
      <c r="AG392" s="74"/>
      <c r="AH392" s="74"/>
      <c r="AI392" s="74"/>
      <c r="AJ392" s="74"/>
      <c r="AK392" s="74"/>
      <c r="AL392" s="74"/>
      <c r="AM392" s="74"/>
      <c r="AN392" s="74"/>
      <c r="AO392" s="74"/>
      <c r="AP392" s="74"/>
      <c r="AQ392" s="74"/>
      <c r="AR392" s="74"/>
      <c r="AS392" s="74"/>
      <c r="AT392" s="74"/>
      <c r="AU392" s="74"/>
      <c r="AV392" s="74"/>
      <c r="AW392" s="74"/>
      <c r="AX392" s="74"/>
      <c r="AY392" s="74"/>
      <c r="AZ392" s="74"/>
      <c r="BA392" s="74"/>
      <c r="BB392" s="74"/>
      <c r="BC392" s="74"/>
      <c r="BD392" s="74"/>
      <c r="BE392" s="74"/>
      <c r="BF392" s="74"/>
      <c r="BG392" s="74"/>
      <c r="BH392" s="74"/>
      <c r="BI392" s="74"/>
      <c r="BJ392" s="74"/>
      <c r="BK392" s="74"/>
      <c r="BL392" s="74"/>
      <c r="BM392" s="74"/>
      <c r="BN392" s="74"/>
      <c r="BO392" s="74"/>
      <c r="BP392" s="74"/>
      <c r="BQ392" s="74"/>
      <c r="BR392" s="74"/>
      <c r="BS392" s="74"/>
      <c r="BT392" s="74"/>
      <c r="BU392" s="74"/>
      <c r="BV392" s="74"/>
      <c r="BW392" s="74"/>
      <c r="BX392" s="74"/>
      <c r="BY392" s="74"/>
      <c r="BZ392" s="74"/>
      <c r="CA392" s="74"/>
      <c r="CB392" s="74"/>
      <c r="CC392" s="74"/>
      <c r="CD392" s="74"/>
      <c r="CE392" s="74"/>
      <c r="CF392" s="74"/>
      <c r="CG392" s="74"/>
      <c r="CH392" s="74"/>
      <c r="CI392" s="74"/>
      <c r="CJ392" s="74"/>
      <c r="CK392" s="74"/>
      <c r="CL392" s="74"/>
      <c r="CM392" s="74"/>
      <c r="CN392" s="74"/>
      <c r="CO392" s="74"/>
      <c r="CP392" s="74"/>
      <c r="CQ392" s="74"/>
      <c r="CR392" s="74"/>
      <c r="CS392" s="74"/>
      <c r="CT392" s="74"/>
      <c r="CU392" s="74"/>
      <c r="CV392" s="74"/>
      <c r="CW392" s="74"/>
      <c r="CX392" s="74"/>
      <c r="CY392" s="74"/>
      <c r="CZ392" s="74"/>
      <c r="DA392" s="74"/>
      <c r="DB392" s="74"/>
      <c r="DC392" s="74"/>
      <c r="DD392" s="74"/>
      <c r="DE392" s="74"/>
      <c r="DF392" s="74"/>
      <c r="DG392" s="74"/>
      <c r="DH392" s="74"/>
      <c r="DI392" s="74"/>
      <c r="DJ392" s="74"/>
      <c r="DK392" s="74"/>
      <c r="DL392" s="74"/>
      <c r="DM392" s="74"/>
      <c r="DN392" s="74"/>
      <c r="DO392" s="74"/>
      <c r="DP392" s="74"/>
      <c r="DQ392" s="74"/>
      <c r="DR392" s="74"/>
      <c r="DS392" s="74"/>
      <c r="DT392" s="74"/>
      <c r="DU392" s="74"/>
      <c r="DV392" s="74"/>
      <c r="DW392" s="74"/>
      <c r="DX392" s="74"/>
      <c r="DY392" s="74"/>
      <c r="DZ392" s="74"/>
      <c r="EA392" s="74"/>
      <c r="EB392" s="74"/>
      <c r="EC392" s="74"/>
      <c r="ED392" s="74"/>
      <c r="EE392" s="74"/>
      <c r="EF392" s="74"/>
      <c r="EG392" s="74"/>
      <c r="EH392" s="74"/>
      <c r="EI392" s="74"/>
      <c r="EJ392" s="74"/>
      <c r="EK392" s="74"/>
      <c r="EL392" s="74"/>
      <c r="EM392" s="74"/>
      <c r="EN392" s="74"/>
      <c r="EO392" s="74"/>
      <c r="EP392" s="74"/>
      <c r="EQ392" s="74"/>
      <c r="ER392" s="74"/>
      <c r="ES392" s="74"/>
      <c r="ET392" s="74"/>
      <c r="EU392" s="74"/>
      <c r="EV392" s="74"/>
      <c r="EW392" s="74"/>
      <c r="EX392" s="74"/>
      <c r="EY392" s="74"/>
      <c r="EZ392" s="74"/>
      <c r="FA392" s="74"/>
      <c r="FB392" s="74"/>
      <c r="FC392" s="74"/>
      <c r="FD392" s="74"/>
      <c r="FE392" s="74"/>
      <c r="FF392" s="74"/>
      <c r="FG392" s="74"/>
      <c r="FH392" s="74"/>
      <c r="FI392" s="74"/>
      <c r="FJ392" s="74"/>
      <c r="FK392" s="74"/>
      <c r="FL392" s="74"/>
      <c r="FM392" s="74"/>
      <c r="FN392" s="74"/>
      <c r="FO392" s="74"/>
      <c r="FP392" s="74"/>
      <c r="FQ392" s="74"/>
      <c r="FR392" s="74"/>
      <c r="FS392" s="74"/>
      <c r="FT392" s="74"/>
      <c r="FU392" s="74"/>
      <c r="FV392" s="74"/>
      <c r="FW392" s="74"/>
      <c r="FX392" s="74"/>
      <c r="FY392" s="74"/>
      <c r="FZ392" s="74"/>
      <c r="GA392" s="74"/>
      <c r="GB392" s="74"/>
      <c r="GC392" s="74"/>
      <c r="GD392" s="74"/>
      <c r="GE392" s="74"/>
      <c r="GF392" s="74"/>
      <c r="GG392" s="74"/>
      <c r="GH392" s="74"/>
      <c r="GI392" s="74"/>
      <c r="GJ392" s="74"/>
      <c r="GK392" s="74"/>
      <c r="GL392" s="74"/>
      <c r="GM392" s="74"/>
      <c r="GN392" s="74"/>
      <c r="GO392" s="74"/>
      <c r="GP392" s="74"/>
      <c r="GQ392" s="74"/>
      <c r="GR392" s="74"/>
      <c r="GS392" s="74"/>
      <c r="GT392" s="74"/>
      <c r="GU392" s="74"/>
      <c r="GV392" s="74"/>
      <c r="GW392" s="74"/>
      <c r="GX392" s="74"/>
      <c r="GY392" s="74"/>
      <c r="GZ392" s="74"/>
      <c r="HA392" s="74"/>
      <c r="HB392" s="74"/>
      <c r="HC392" s="74"/>
    </row>
    <row r="393" spans="1:211" customFormat="1" ht="19.95" customHeight="1" x14ac:dyDescent="0.3">
      <c r="A393" s="229"/>
      <c r="B393" s="686" t="s">
        <v>2046</v>
      </c>
      <c r="C393" s="687"/>
      <c r="D393" s="687"/>
      <c r="E393" s="687"/>
      <c r="F393" s="687"/>
      <c r="G393" s="687"/>
      <c r="H393" s="687"/>
      <c r="I393" s="687"/>
      <c r="J393" s="687"/>
      <c r="K393" s="687"/>
      <c r="L393" s="687"/>
      <c r="M393" s="687"/>
      <c r="N393" s="687"/>
      <c r="O393" s="498"/>
      <c r="P393" s="498"/>
      <c r="Q393" s="498"/>
      <c r="R393" s="500"/>
      <c r="S393" s="229"/>
      <c r="T393" s="74"/>
      <c r="U393" s="74"/>
      <c r="V393" s="74"/>
      <c r="W393" s="74"/>
      <c r="X393" s="74"/>
      <c r="Y393" s="74"/>
      <c r="Z393" s="74"/>
      <c r="AA393" s="74"/>
      <c r="AB393" s="74"/>
      <c r="AC393" s="74"/>
      <c r="AD393" s="74"/>
      <c r="AE393" s="74"/>
      <c r="AF393" s="74"/>
      <c r="AG393" s="74"/>
      <c r="AH393" s="74"/>
      <c r="AI393" s="74"/>
      <c r="AJ393" s="74"/>
      <c r="AK393" s="74"/>
      <c r="AL393" s="74"/>
      <c r="AM393" s="74"/>
      <c r="AN393" s="74"/>
      <c r="AO393" s="74"/>
      <c r="AP393" s="74"/>
      <c r="AQ393" s="74"/>
      <c r="AR393" s="74"/>
      <c r="AS393" s="74"/>
      <c r="AT393" s="74"/>
      <c r="AU393" s="74"/>
      <c r="AV393" s="74"/>
      <c r="AW393" s="74"/>
      <c r="AX393" s="74"/>
      <c r="AY393" s="74"/>
      <c r="AZ393" s="74"/>
      <c r="BA393" s="74"/>
      <c r="BB393" s="74"/>
      <c r="BC393" s="74"/>
      <c r="BD393" s="74"/>
      <c r="BE393" s="74"/>
      <c r="BF393" s="74"/>
      <c r="BG393" s="74"/>
      <c r="BH393" s="74"/>
      <c r="BI393" s="74"/>
      <c r="BJ393" s="74"/>
      <c r="BK393" s="74"/>
      <c r="BL393" s="74"/>
      <c r="BM393" s="74"/>
      <c r="BN393" s="74"/>
      <c r="BO393" s="74"/>
      <c r="BP393" s="74"/>
      <c r="BQ393" s="74"/>
      <c r="BR393" s="74"/>
      <c r="BS393" s="74"/>
      <c r="BT393" s="74"/>
      <c r="BU393" s="74"/>
      <c r="BV393" s="74"/>
      <c r="BW393" s="74"/>
      <c r="BX393" s="74"/>
      <c r="BY393" s="74"/>
      <c r="BZ393" s="74"/>
      <c r="CA393" s="74"/>
      <c r="CB393" s="74"/>
      <c r="CC393" s="74"/>
      <c r="CD393" s="74"/>
      <c r="CE393" s="74"/>
      <c r="CF393" s="74"/>
      <c r="CG393" s="74"/>
      <c r="CH393" s="74"/>
      <c r="CI393" s="74"/>
      <c r="CJ393" s="74"/>
      <c r="CK393" s="74"/>
      <c r="CL393" s="74"/>
      <c r="CM393" s="74"/>
      <c r="CN393" s="74"/>
      <c r="CO393" s="74"/>
      <c r="CP393" s="74"/>
      <c r="CQ393" s="74"/>
      <c r="CR393" s="74"/>
      <c r="CS393" s="74"/>
      <c r="CT393" s="74"/>
      <c r="CU393" s="74"/>
      <c r="CV393" s="74"/>
      <c r="CW393" s="74"/>
      <c r="CX393" s="74"/>
      <c r="CY393" s="74"/>
      <c r="CZ393" s="74"/>
      <c r="DA393" s="74"/>
      <c r="DB393" s="74"/>
      <c r="DC393" s="74"/>
      <c r="DD393" s="74"/>
      <c r="DE393" s="74"/>
      <c r="DF393" s="74"/>
      <c r="DG393" s="74"/>
      <c r="DH393" s="74"/>
      <c r="DI393" s="74"/>
      <c r="DJ393" s="74"/>
      <c r="DK393" s="74"/>
      <c r="DL393" s="74"/>
      <c r="DM393" s="74"/>
      <c r="DN393" s="74"/>
      <c r="DO393" s="74"/>
      <c r="DP393" s="74"/>
      <c r="DQ393" s="74"/>
      <c r="DR393" s="74"/>
      <c r="DS393" s="74"/>
      <c r="DT393" s="74"/>
      <c r="DU393" s="74"/>
      <c r="DV393" s="74"/>
      <c r="DW393" s="74"/>
      <c r="DX393" s="74"/>
      <c r="DY393" s="74"/>
      <c r="DZ393" s="74"/>
      <c r="EA393" s="74"/>
      <c r="EB393" s="74"/>
      <c r="EC393" s="74"/>
      <c r="ED393" s="74"/>
      <c r="EE393" s="74"/>
      <c r="EF393" s="74"/>
      <c r="EG393" s="74"/>
      <c r="EH393" s="74"/>
      <c r="EI393" s="74"/>
      <c r="EJ393" s="74"/>
      <c r="EK393" s="74"/>
      <c r="EL393" s="74"/>
      <c r="EM393" s="74"/>
      <c r="EN393" s="74"/>
      <c r="EO393" s="74"/>
      <c r="EP393" s="74"/>
      <c r="EQ393" s="74"/>
      <c r="ER393" s="74"/>
      <c r="ES393" s="74"/>
      <c r="ET393" s="74"/>
      <c r="EU393" s="74"/>
      <c r="EV393" s="74"/>
      <c r="EW393" s="74"/>
      <c r="EX393" s="74"/>
      <c r="EY393" s="74"/>
      <c r="EZ393" s="74"/>
      <c r="FA393" s="74"/>
      <c r="FB393" s="74"/>
      <c r="FC393" s="74"/>
      <c r="FD393" s="74"/>
      <c r="FE393" s="74"/>
      <c r="FF393" s="74"/>
      <c r="FG393" s="74"/>
      <c r="FH393" s="74"/>
      <c r="FI393" s="74"/>
      <c r="FJ393" s="74"/>
      <c r="FK393" s="74"/>
      <c r="FL393" s="74"/>
      <c r="FM393" s="74"/>
      <c r="FN393" s="74"/>
      <c r="FO393" s="74"/>
      <c r="FP393" s="74"/>
      <c r="FQ393" s="74"/>
      <c r="FR393" s="74"/>
      <c r="FS393" s="74"/>
      <c r="FT393" s="74"/>
      <c r="FU393" s="74"/>
      <c r="FV393" s="74"/>
      <c r="FW393" s="74"/>
      <c r="FX393" s="74"/>
      <c r="FY393" s="74"/>
      <c r="FZ393" s="74"/>
      <c r="GA393" s="74"/>
      <c r="GB393" s="74"/>
      <c r="GC393" s="74"/>
      <c r="GD393" s="74"/>
      <c r="GE393" s="74"/>
      <c r="GF393" s="74"/>
      <c r="GG393" s="74"/>
      <c r="GH393" s="74"/>
      <c r="GI393" s="74"/>
      <c r="GJ393" s="74"/>
      <c r="GK393" s="74"/>
      <c r="GL393" s="74"/>
      <c r="GM393" s="74"/>
      <c r="GN393" s="74"/>
      <c r="GO393" s="74"/>
      <c r="GP393" s="74"/>
      <c r="GQ393" s="74"/>
      <c r="GR393" s="74"/>
      <c r="GS393" s="74"/>
      <c r="GT393" s="74"/>
      <c r="GU393" s="74"/>
      <c r="GV393" s="74"/>
      <c r="GW393" s="74"/>
      <c r="GX393" s="74"/>
      <c r="GY393" s="74"/>
      <c r="GZ393" s="74"/>
      <c r="HA393" s="74"/>
      <c r="HB393" s="74"/>
      <c r="HC393" s="74"/>
    </row>
    <row r="394" spans="1:211" customFormat="1" ht="19.95" customHeight="1" x14ac:dyDescent="0.3">
      <c r="A394" s="229"/>
      <c r="B394" s="973" t="s">
        <v>2047</v>
      </c>
      <c r="C394" s="974"/>
      <c r="D394" s="974"/>
      <c r="E394" s="974"/>
      <c r="F394" s="974"/>
      <c r="G394" s="974"/>
      <c r="H394" s="974"/>
      <c r="I394" s="974"/>
      <c r="J394" s="237"/>
      <c r="K394" s="237"/>
      <c r="L394" s="237"/>
      <c r="M394" s="237"/>
      <c r="N394" s="237"/>
      <c r="O394" s="498"/>
      <c r="P394" s="498"/>
      <c r="Q394" s="498"/>
      <c r="R394" s="500"/>
      <c r="S394" s="229"/>
      <c r="T394" s="74"/>
      <c r="U394" s="74"/>
      <c r="V394" s="74"/>
      <c r="W394" s="74"/>
      <c r="X394" s="74"/>
      <c r="Y394" s="74"/>
      <c r="Z394" s="74"/>
      <c r="AA394" s="74"/>
      <c r="AB394" s="74"/>
      <c r="AC394" s="74"/>
      <c r="AD394" s="74"/>
      <c r="AE394" s="74"/>
      <c r="AF394" s="74"/>
      <c r="AG394" s="74"/>
      <c r="AH394" s="74"/>
      <c r="AI394" s="74"/>
      <c r="AJ394" s="74"/>
      <c r="AK394" s="74"/>
      <c r="AL394" s="74"/>
      <c r="AM394" s="74"/>
      <c r="AN394" s="74"/>
      <c r="AO394" s="74"/>
      <c r="AP394" s="74"/>
      <c r="AQ394" s="74"/>
      <c r="AR394" s="74"/>
      <c r="AS394" s="74"/>
      <c r="AT394" s="74"/>
      <c r="AU394" s="74"/>
      <c r="AV394" s="74"/>
      <c r="AW394" s="74"/>
      <c r="AX394" s="74"/>
      <c r="AY394" s="74"/>
      <c r="AZ394" s="74"/>
      <c r="BA394" s="74"/>
      <c r="BB394" s="74"/>
      <c r="BC394" s="74"/>
      <c r="BD394" s="74"/>
      <c r="BE394" s="74"/>
      <c r="BF394" s="74"/>
      <c r="BG394" s="74"/>
      <c r="BH394" s="74"/>
      <c r="BI394" s="74"/>
      <c r="BJ394" s="74"/>
      <c r="BK394" s="74"/>
      <c r="BL394" s="74"/>
      <c r="BM394" s="74"/>
      <c r="BN394" s="74"/>
      <c r="BO394" s="74"/>
      <c r="BP394" s="74"/>
      <c r="BQ394" s="74"/>
      <c r="BR394" s="74"/>
      <c r="BS394" s="74"/>
      <c r="BT394" s="74"/>
      <c r="BU394" s="74"/>
      <c r="BV394" s="74"/>
      <c r="BW394" s="74"/>
      <c r="BX394" s="74"/>
      <c r="BY394" s="74"/>
      <c r="BZ394" s="74"/>
      <c r="CA394" s="74"/>
      <c r="CB394" s="74"/>
      <c r="CC394" s="74"/>
      <c r="CD394" s="74"/>
      <c r="CE394" s="74"/>
      <c r="CF394" s="74"/>
      <c r="CG394" s="74"/>
      <c r="CH394" s="74"/>
      <c r="CI394" s="74"/>
      <c r="CJ394" s="74"/>
      <c r="CK394" s="74"/>
      <c r="CL394" s="74"/>
      <c r="CM394" s="74"/>
      <c r="CN394" s="74"/>
      <c r="CO394" s="74"/>
      <c r="CP394" s="74"/>
      <c r="CQ394" s="74"/>
      <c r="CR394" s="74"/>
      <c r="CS394" s="74"/>
      <c r="CT394" s="74"/>
      <c r="CU394" s="74"/>
      <c r="CV394" s="74"/>
      <c r="CW394" s="74"/>
      <c r="CX394" s="74"/>
      <c r="CY394" s="74"/>
      <c r="CZ394" s="74"/>
      <c r="DA394" s="74"/>
      <c r="DB394" s="74"/>
      <c r="DC394" s="74"/>
      <c r="DD394" s="74"/>
      <c r="DE394" s="74"/>
      <c r="DF394" s="74"/>
      <c r="DG394" s="74"/>
      <c r="DH394" s="74"/>
      <c r="DI394" s="74"/>
      <c r="DJ394" s="74"/>
      <c r="DK394" s="74"/>
      <c r="DL394" s="74"/>
      <c r="DM394" s="74"/>
      <c r="DN394" s="74"/>
      <c r="DO394" s="74"/>
      <c r="DP394" s="74"/>
      <c r="DQ394" s="74"/>
      <c r="DR394" s="74"/>
      <c r="DS394" s="74"/>
      <c r="DT394" s="74"/>
      <c r="DU394" s="74"/>
      <c r="DV394" s="74"/>
      <c r="DW394" s="74"/>
      <c r="DX394" s="74"/>
      <c r="DY394" s="74"/>
      <c r="DZ394" s="74"/>
      <c r="EA394" s="74"/>
      <c r="EB394" s="74"/>
      <c r="EC394" s="74"/>
      <c r="ED394" s="74"/>
      <c r="EE394" s="74"/>
      <c r="EF394" s="74"/>
      <c r="EG394" s="74"/>
      <c r="EH394" s="74"/>
      <c r="EI394" s="74"/>
      <c r="EJ394" s="74"/>
      <c r="EK394" s="74"/>
      <c r="EL394" s="74"/>
      <c r="EM394" s="74"/>
      <c r="EN394" s="74"/>
      <c r="EO394" s="74"/>
      <c r="EP394" s="74"/>
      <c r="EQ394" s="74"/>
      <c r="ER394" s="74"/>
      <c r="ES394" s="74"/>
      <c r="ET394" s="74"/>
      <c r="EU394" s="74"/>
      <c r="EV394" s="74"/>
      <c r="EW394" s="74"/>
      <c r="EX394" s="74"/>
      <c r="EY394" s="74"/>
      <c r="EZ394" s="74"/>
      <c r="FA394" s="74"/>
      <c r="FB394" s="74"/>
      <c r="FC394" s="74"/>
      <c r="FD394" s="74"/>
      <c r="FE394" s="74"/>
      <c r="FF394" s="74"/>
      <c r="FG394" s="74"/>
      <c r="FH394" s="74"/>
      <c r="FI394" s="74"/>
      <c r="FJ394" s="74"/>
      <c r="FK394" s="74"/>
      <c r="FL394" s="74"/>
      <c r="FM394" s="74"/>
      <c r="FN394" s="74"/>
      <c r="FO394" s="74"/>
      <c r="FP394" s="74"/>
      <c r="FQ394" s="74"/>
      <c r="FR394" s="74"/>
      <c r="FS394" s="74"/>
      <c r="FT394" s="74"/>
      <c r="FU394" s="74"/>
      <c r="FV394" s="74"/>
      <c r="FW394" s="74"/>
      <c r="FX394" s="74"/>
      <c r="FY394" s="74"/>
      <c r="FZ394" s="74"/>
      <c r="GA394" s="74"/>
      <c r="GB394" s="74"/>
      <c r="GC394" s="74"/>
      <c r="GD394" s="74"/>
      <c r="GE394" s="74"/>
      <c r="GF394" s="74"/>
      <c r="GG394" s="74"/>
      <c r="GH394" s="74"/>
      <c r="GI394" s="74"/>
      <c r="GJ394" s="74"/>
      <c r="GK394" s="74"/>
      <c r="GL394" s="74"/>
      <c r="GM394" s="74"/>
      <c r="GN394" s="74"/>
      <c r="GO394" s="74"/>
      <c r="GP394" s="74"/>
      <c r="GQ394" s="74"/>
      <c r="GR394" s="74"/>
      <c r="GS394" s="74"/>
      <c r="GT394" s="74"/>
      <c r="GU394" s="74"/>
      <c r="GV394" s="74"/>
      <c r="GW394" s="74"/>
      <c r="GX394" s="74"/>
      <c r="GY394" s="74"/>
      <c r="GZ394" s="74"/>
      <c r="HA394" s="74"/>
      <c r="HB394" s="74"/>
      <c r="HC394" s="74"/>
    </row>
    <row r="395" spans="1:211" customFormat="1" ht="25.2" customHeight="1" x14ac:dyDescent="0.3">
      <c r="A395" s="36"/>
      <c r="B395" s="686" t="s">
        <v>2048</v>
      </c>
      <c r="C395" s="687"/>
      <c r="D395" s="687"/>
      <c r="E395" s="687"/>
      <c r="F395" s="687"/>
      <c r="G395" s="687"/>
      <c r="H395" s="687"/>
      <c r="I395" s="687"/>
      <c r="J395" s="687"/>
      <c r="K395" s="687"/>
      <c r="L395" s="687"/>
      <c r="M395" s="687"/>
      <c r="N395" s="687"/>
      <c r="O395" s="74"/>
      <c r="P395" s="74"/>
      <c r="Q395" s="74"/>
      <c r="R395" s="75"/>
      <c r="S395" s="36"/>
      <c r="T395" s="74"/>
      <c r="U395" s="74"/>
      <c r="V395" s="74"/>
      <c r="W395" s="74"/>
      <c r="X395" s="74"/>
      <c r="Y395" s="74"/>
      <c r="Z395" s="74"/>
      <c r="AA395" s="74"/>
      <c r="AB395" s="74"/>
      <c r="AC395" s="74"/>
      <c r="AD395" s="74"/>
      <c r="AE395" s="74"/>
      <c r="AF395" s="74"/>
      <c r="AG395" s="74"/>
      <c r="AH395" s="74"/>
      <c r="AI395" s="74"/>
      <c r="AJ395" s="74"/>
      <c r="AK395" s="74"/>
      <c r="AL395" s="74"/>
      <c r="AM395" s="74"/>
      <c r="AN395" s="74"/>
      <c r="AO395" s="74"/>
      <c r="AP395" s="74"/>
      <c r="AQ395" s="74"/>
      <c r="AR395" s="74"/>
      <c r="AS395" s="74"/>
      <c r="AT395" s="74"/>
      <c r="AU395" s="74"/>
      <c r="AV395" s="74"/>
      <c r="AW395" s="74"/>
      <c r="AX395" s="74"/>
      <c r="AY395" s="74"/>
      <c r="AZ395" s="74"/>
      <c r="BA395" s="74"/>
      <c r="BB395" s="74"/>
      <c r="BC395" s="74"/>
      <c r="BD395" s="74"/>
      <c r="BE395" s="74"/>
      <c r="BF395" s="74"/>
      <c r="BG395" s="74"/>
      <c r="BH395" s="74"/>
      <c r="BI395" s="74"/>
      <c r="BJ395" s="74"/>
      <c r="BK395" s="74"/>
      <c r="BL395" s="74"/>
      <c r="BM395" s="74"/>
      <c r="BN395" s="74"/>
      <c r="BO395" s="74"/>
      <c r="BP395" s="74"/>
      <c r="BQ395" s="74"/>
      <c r="BR395" s="74"/>
      <c r="BS395" s="74"/>
      <c r="BT395" s="74"/>
      <c r="BU395" s="74"/>
      <c r="BV395" s="74"/>
      <c r="BW395" s="74"/>
      <c r="BX395" s="74"/>
      <c r="BY395" s="74"/>
      <c r="BZ395" s="74"/>
      <c r="CA395" s="74"/>
      <c r="CB395" s="74"/>
      <c r="CC395" s="74"/>
      <c r="CD395" s="74"/>
      <c r="CE395" s="74"/>
      <c r="CF395" s="74"/>
      <c r="CG395" s="74"/>
      <c r="CH395" s="74"/>
      <c r="CI395" s="74"/>
      <c r="CJ395" s="74"/>
      <c r="CK395" s="74"/>
      <c r="CL395" s="74"/>
      <c r="CM395" s="74"/>
      <c r="CN395" s="74"/>
      <c r="CO395" s="74"/>
      <c r="CP395" s="74"/>
      <c r="CQ395" s="74"/>
      <c r="CR395" s="74"/>
      <c r="CS395" s="74"/>
      <c r="CT395" s="74"/>
      <c r="CU395" s="74"/>
      <c r="CV395" s="74"/>
      <c r="CW395" s="74"/>
      <c r="CX395" s="74"/>
      <c r="CY395" s="74"/>
      <c r="CZ395" s="74"/>
      <c r="DA395" s="74"/>
      <c r="DB395" s="74"/>
      <c r="DC395" s="74"/>
      <c r="DD395" s="74"/>
      <c r="DE395" s="74"/>
      <c r="DF395" s="74"/>
      <c r="DG395" s="74"/>
      <c r="DH395" s="74"/>
      <c r="DI395" s="74"/>
      <c r="DJ395" s="74"/>
      <c r="DK395" s="74"/>
      <c r="DL395" s="74"/>
      <c r="DM395" s="74"/>
      <c r="DN395" s="74"/>
      <c r="DO395" s="74"/>
      <c r="DP395" s="74"/>
      <c r="DQ395" s="74"/>
      <c r="DR395" s="74"/>
      <c r="DS395" s="74"/>
      <c r="DT395" s="74"/>
      <c r="DU395" s="74"/>
      <c r="DV395" s="74"/>
      <c r="DW395" s="74"/>
      <c r="DX395" s="74"/>
      <c r="DY395" s="74"/>
      <c r="DZ395" s="74"/>
      <c r="EA395" s="74"/>
      <c r="EB395" s="74"/>
      <c r="EC395" s="74"/>
      <c r="ED395" s="74"/>
      <c r="EE395" s="74"/>
      <c r="EF395" s="74"/>
      <c r="EG395" s="74"/>
      <c r="EH395" s="74"/>
      <c r="EI395" s="74"/>
      <c r="EJ395" s="74"/>
      <c r="EK395" s="74"/>
      <c r="EL395" s="74"/>
      <c r="EM395" s="74"/>
      <c r="EN395" s="74"/>
      <c r="EO395" s="74"/>
      <c r="EP395" s="74"/>
      <c r="EQ395" s="74"/>
      <c r="ER395" s="74"/>
      <c r="ES395" s="74"/>
      <c r="ET395" s="74"/>
      <c r="EU395" s="74"/>
      <c r="EV395" s="74"/>
      <c r="EW395" s="74"/>
      <c r="EX395" s="74"/>
      <c r="EY395" s="74"/>
      <c r="EZ395" s="74"/>
      <c r="FA395" s="74"/>
      <c r="FB395" s="74"/>
      <c r="FC395" s="74"/>
      <c r="FD395" s="74"/>
      <c r="FE395" s="74"/>
      <c r="FF395" s="74"/>
      <c r="FG395" s="74"/>
      <c r="FH395" s="74"/>
      <c r="FI395" s="74"/>
      <c r="FJ395" s="74"/>
      <c r="FK395" s="74"/>
      <c r="FL395" s="74"/>
      <c r="FM395" s="74"/>
      <c r="FN395" s="74"/>
      <c r="FO395" s="74"/>
      <c r="FP395" s="74"/>
      <c r="FQ395" s="74"/>
      <c r="FR395" s="74"/>
      <c r="FS395" s="74"/>
      <c r="FT395" s="74"/>
      <c r="FU395" s="74"/>
      <c r="FV395" s="74"/>
      <c r="FW395" s="74"/>
      <c r="FX395" s="74"/>
      <c r="FY395" s="74"/>
      <c r="FZ395" s="74"/>
      <c r="GA395" s="74"/>
      <c r="GB395" s="74"/>
      <c r="GC395" s="74"/>
      <c r="GD395" s="74"/>
      <c r="GE395" s="74"/>
      <c r="GF395" s="74"/>
      <c r="GG395" s="74"/>
      <c r="GH395" s="74"/>
      <c r="GI395" s="74"/>
      <c r="GJ395" s="74"/>
      <c r="GK395" s="74"/>
      <c r="GL395" s="74"/>
      <c r="GM395" s="74"/>
      <c r="GN395" s="74"/>
      <c r="GO395" s="74"/>
      <c r="GP395" s="74"/>
      <c r="GQ395" s="74"/>
      <c r="GR395" s="74"/>
      <c r="GS395" s="74"/>
      <c r="GT395" s="74"/>
      <c r="GU395" s="74"/>
      <c r="GV395" s="74"/>
      <c r="GW395" s="74"/>
      <c r="GX395" s="74"/>
      <c r="GY395" s="74"/>
      <c r="GZ395" s="74"/>
      <c r="HA395" s="74"/>
      <c r="HB395" s="74"/>
      <c r="HC395" s="74"/>
    </row>
    <row r="396" spans="1:211" customFormat="1" ht="19.95" customHeight="1" x14ac:dyDescent="0.3">
      <c r="A396" s="229"/>
      <c r="B396" s="970" t="s">
        <v>2049</v>
      </c>
      <c r="C396" s="971"/>
      <c r="D396" s="971"/>
      <c r="E396" s="971"/>
      <c r="F396" s="971"/>
      <c r="G396" s="971"/>
      <c r="H396" s="971"/>
      <c r="I396" s="971"/>
      <c r="J396" s="971"/>
      <c r="K396" s="971"/>
      <c r="L396" s="971"/>
      <c r="M396" s="971"/>
      <c r="N396" s="971"/>
      <c r="O396" s="971"/>
      <c r="P396" s="971"/>
      <c r="Q396" s="971"/>
      <c r="R396" s="972"/>
      <c r="S396" s="229"/>
      <c r="T396" s="74"/>
      <c r="U396" s="74"/>
      <c r="V396" s="74"/>
      <c r="W396" s="74"/>
      <c r="X396" s="74"/>
      <c r="Y396" s="74"/>
      <c r="Z396" s="74"/>
      <c r="AA396" s="74"/>
      <c r="AB396" s="74"/>
      <c r="AC396" s="74"/>
      <c r="AD396" s="74"/>
      <c r="AE396" s="74"/>
      <c r="AF396" s="74"/>
      <c r="AG396" s="74"/>
      <c r="AH396" s="74"/>
      <c r="AI396" s="74"/>
      <c r="AJ396" s="74"/>
      <c r="AK396" s="74"/>
      <c r="AL396" s="74"/>
      <c r="AM396" s="74"/>
      <c r="AN396" s="74"/>
      <c r="AO396" s="74"/>
      <c r="AP396" s="74"/>
      <c r="AQ396" s="74"/>
      <c r="AR396" s="74"/>
      <c r="AS396" s="74"/>
      <c r="AT396" s="74"/>
      <c r="AU396" s="74"/>
      <c r="AV396" s="74"/>
      <c r="AW396" s="74"/>
      <c r="AX396" s="74"/>
      <c r="AY396" s="74"/>
      <c r="AZ396" s="74"/>
      <c r="BA396" s="74"/>
      <c r="BB396" s="74"/>
      <c r="BC396" s="74"/>
      <c r="BD396" s="74"/>
      <c r="BE396" s="74"/>
      <c r="BF396" s="74"/>
      <c r="BG396" s="74"/>
      <c r="BH396" s="74"/>
      <c r="BI396" s="74"/>
      <c r="BJ396" s="74"/>
      <c r="BK396" s="74"/>
      <c r="BL396" s="74"/>
      <c r="BM396" s="74"/>
      <c r="BN396" s="74"/>
      <c r="BO396" s="74"/>
      <c r="BP396" s="74"/>
      <c r="BQ396" s="74"/>
      <c r="BR396" s="74"/>
      <c r="BS396" s="74"/>
      <c r="BT396" s="74"/>
      <c r="BU396" s="74"/>
      <c r="BV396" s="74"/>
      <c r="BW396" s="74"/>
      <c r="BX396" s="74"/>
      <c r="BY396" s="74"/>
      <c r="BZ396" s="74"/>
      <c r="CA396" s="74"/>
      <c r="CB396" s="74"/>
      <c r="CC396" s="74"/>
      <c r="CD396" s="74"/>
      <c r="CE396" s="74"/>
      <c r="CF396" s="74"/>
      <c r="CG396" s="74"/>
      <c r="CH396" s="74"/>
      <c r="CI396" s="74"/>
      <c r="CJ396" s="74"/>
      <c r="CK396" s="74"/>
      <c r="CL396" s="74"/>
      <c r="CM396" s="74"/>
      <c r="CN396" s="74"/>
      <c r="CO396" s="74"/>
      <c r="CP396" s="74"/>
      <c r="CQ396" s="74"/>
      <c r="CR396" s="74"/>
      <c r="CS396" s="74"/>
      <c r="CT396" s="74"/>
      <c r="CU396" s="74"/>
      <c r="CV396" s="74"/>
      <c r="CW396" s="74"/>
      <c r="CX396" s="74"/>
      <c r="CY396" s="74"/>
      <c r="CZ396" s="74"/>
      <c r="DA396" s="74"/>
      <c r="DB396" s="74"/>
      <c r="DC396" s="74"/>
      <c r="DD396" s="74"/>
      <c r="DE396" s="74"/>
      <c r="DF396" s="74"/>
      <c r="DG396" s="74"/>
      <c r="DH396" s="74"/>
      <c r="DI396" s="74"/>
      <c r="DJ396" s="74"/>
      <c r="DK396" s="74"/>
      <c r="DL396" s="74"/>
      <c r="DM396" s="74"/>
      <c r="DN396" s="74"/>
      <c r="DO396" s="74"/>
      <c r="DP396" s="74"/>
      <c r="DQ396" s="74"/>
      <c r="DR396" s="74"/>
      <c r="DS396" s="74"/>
      <c r="DT396" s="74"/>
      <c r="DU396" s="74"/>
      <c r="DV396" s="74"/>
      <c r="DW396" s="74"/>
      <c r="DX396" s="74"/>
      <c r="DY396" s="74"/>
      <c r="DZ396" s="74"/>
      <c r="EA396" s="74"/>
      <c r="EB396" s="74"/>
      <c r="EC396" s="74"/>
      <c r="ED396" s="74"/>
      <c r="EE396" s="74"/>
      <c r="EF396" s="74"/>
      <c r="EG396" s="74"/>
      <c r="EH396" s="74"/>
      <c r="EI396" s="74"/>
      <c r="EJ396" s="74"/>
      <c r="EK396" s="74"/>
      <c r="EL396" s="74"/>
      <c r="EM396" s="74"/>
      <c r="EN396" s="74"/>
      <c r="EO396" s="74"/>
      <c r="EP396" s="74"/>
      <c r="EQ396" s="74"/>
      <c r="ER396" s="74"/>
      <c r="ES396" s="74"/>
      <c r="ET396" s="74"/>
      <c r="EU396" s="74"/>
      <c r="EV396" s="74"/>
      <c r="EW396" s="74"/>
      <c r="EX396" s="74"/>
      <c r="EY396" s="74"/>
      <c r="EZ396" s="74"/>
      <c r="FA396" s="74"/>
      <c r="FB396" s="74"/>
      <c r="FC396" s="74"/>
      <c r="FD396" s="74"/>
      <c r="FE396" s="74"/>
      <c r="FF396" s="74"/>
      <c r="FG396" s="74"/>
      <c r="FH396" s="74"/>
      <c r="FI396" s="74"/>
      <c r="FJ396" s="74"/>
      <c r="FK396" s="74"/>
      <c r="FL396" s="74"/>
      <c r="FM396" s="74"/>
      <c r="FN396" s="74"/>
      <c r="FO396" s="74"/>
      <c r="FP396" s="74"/>
      <c r="FQ396" s="74"/>
      <c r="FR396" s="74"/>
      <c r="FS396" s="74"/>
      <c r="FT396" s="74"/>
      <c r="FU396" s="74"/>
      <c r="FV396" s="74"/>
      <c r="FW396" s="74"/>
      <c r="FX396" s="74"/>
      <c r="FY396" s="74"/>
      <c r="FZ396" s="74"/>
      <c r="GA396" s="74"/>
      <c r="GB396" s="74"/>
      <c r="GC396" s="74"/>
      <c r="GD396" s="74"/>
      <c r="GE396" s="74"/>
      <c r="GF396" s="74"/>
      <c r="GG396" s="74"/>
      <c r="GH396" s="74"/>
      <c r="GI396" s="74"/>
      <c r="GJ396" s="74"/>
      <c r="GK396" s="74"/>
      <c r="GL396" s="74"/>
      <c r="GM396" s="74"/>
      <c r="GN396" s="74"/>
      <c r="GO396" s="74"/>
      <c r="GP396" s="74"/>
      <c r="GQ396" s="74"/>
      <c r="GR396" s="74"/>
      <c r="GS396" s="74"/>
      <c r="GT396" s="74"/>
      <c r="GU396" s="74"/>
      <c r="GV396" s="74"/>
      <c r="GW396" s="74"/>
      <c r="GX396" s="74"/>
      <c r="GY396" s="74"/>
      <c r="GZ396" s="74"/>
      <c r="HA396" s="74"/>
      <c r="HB396" s="74"/>
      <c r="HC396" s="74"/>
    </row>
    <row r="397" spans="1:211" customFormat="1" ht="19.95" customHeight="1" x14ac:dyDescent="0.3">
      <c r="A397" s="229"/>
      <c r="B397" s="686" t="s">
        <v>2050</v>
      </c>
      <c r="C397" s="687"/>
      <c r="D397" s="687"/>
      <c r="E397" s="687"/>
      <c r="F397" s="687"/>
      <c r="G397" s="687"/>
      <c r="H397" s="687"/>
      <c r="I397" s="687"/>
      <c r="J397" s="687"/>
      <c r="K397" s="687"/>
      <c r="L397" s="687"/>
      <c r="M397" s="687"/>
      <c r="N397" s="687"/>
      <c r="O397" s="498"/>
      <c r="P397" s="498"/>
      <c r="Q397" s="498"/>
      <c r="R397" s="500"/>
      <c r="S397" s="229"/>
      <c r="T397" s="74"/>
      <c r="U397" s="74"/>
      <c r="V397" s="74"/>
      <c r="W397" s="74"/>
      <c r="X397" s="74"/>
      <c r="Y397" s="74"/>
      <c r="Z397" s="74"/>
      <c r="AA397" s="74"/>
      <c r="AB397" s="74"/>
      <c r="AC397" s="74"/>
      <c r="AD397" s="74"/>
      <c r="AE397" s="74"/>
      <c r="AF397" s="74"/>
      <c r="AG397" s="74"/>
      <c r="AH397" s="74"/>
      <c r="AI397" s="74"/>
      <c r="AJ397" s="74"/>
      <c r="AK397" s="74"/>
      <c r="AL397" s="74"/>
      <c r="AM397" s="74"/>
      <c r="AN397" s="74"/>
      <c r="AO397" s="74"/>
      <c r="AP397" s="74"/>
      <c r="AQ397" s="74"/>
      <c r="AR397" s="74"/>
      <c r="AS397" s="74"/>
      <c r="AT397" s="74"/>
      <c r="AU397" s="74"/>
      <c r="AV397" s="74"/>
      <c r="AW397" s="74"/>
      <c r="AX397" s="74"/>
      <c r="AY397" s="74"/>
      <c r="AZ397" s="74"/>
      <c r="BA397" s="74"/>
      <c r="BB397" s="74"/>
      <c r="BC397" s="74"/>
      <c r="BD397" s="74"/>
      <c r="BE397" s="74"/>
      <c r="BF397" s="74"/>
      <c r="BG397" s="74"/>
      <c r="BH397" s="74"/>
      <c r="BI397" s="74"/>
      <c r="BJ397" s="74"/>
      <c r="BK397" s="74"/>
      <c r="BL397" s="74"/>
      <c r="BM397" s="74"/>
      <c r="BN397" s="74"/>
      <c r="BO397" s="74"/>
      <c r="BP397" s="74"/>
      <c r="BQ397" s="74"/>
      <c r="BR397" s="74"/>
      <c r="BS397" s="74"/>
      <c r="BT397" s="74"/>
      <c r="BU397" s="74"/>
      <c r="BV397" s="74"/>
      <c r="BW397" s="74"/>
      <c r="BX397" s="74"/>
      <c r="BY397" s="74"/>
      <c r="BZ397" s="74"/>
      <c r="CA397" s="74"/>
      <c r="CB397" s="74"/>
      <c r="CC397" s="74"/>
      <c r="CD397" s="74"/>
      <c r="CE397" s="74"/>
      <c r="CF397" s="74"/>
      <c r="CG397" s="74"/>
      <c r="CH397" s="74"/>
      <c r="CI397" s="74"/>
      <c r="CJ397" s="74"/>
      <c r="CK397" s="74"/>
      <c r="CL397" s="74"/>
      <c r="CM397" s="74"/>
      <c r="CN397" s="74"/>
      <c r="CO397" s="74"/>
      <c r="CP397" s="74"/>
      <c r="CQ397" s="74"/>
      <c r="CR397" s="74"/>
      <c r="CS397" s="74"/>
      <c r="CT397" s="74"/>
      <c r="CU397" s="74"/>
      <c r="CV397" s="74"/>
      <c r="CW397" s="74"/>
      <c r="CX397" s="74"/>
      <c r="CY397" s="74"/>
      <c r="CZ397" s="74"/>
      <c r="DA397" s="74"/>
      <c r="DB397" s="74"/>
      <c r="DC397" s="74"/>
      <c r="DD397" s="74"/>
      <c r="DE397" s="74"/>
      <c r="DF397" s="74"/>
      <c r="DG397" s="74"/>
      <c r="DH397" s="74"/>
      <c r="DI397" s="74"/>
      <c r="DJ397" s="74"/>
      <c r="DK397" s="74"/>
      <c r="DL397" s="74"/>
      <c r="DM397" s="74"/>
      <c r="DN397" s="74"/>
      <c r="DO397" s="74"/>
      <c r="DP397" s="74"/>
      <c r="DQ397" s="74"/>
      <c r="DR397" s="74"/>
      <c r="DS397" s="74"/>
      <c r="DT397" s="74"/>
      <c r="DU397" s="74"/>
      <c r="DV397" s="74"/>
      <c r="DW397" s="74"/>
      <c r="DX397" s="74"/>
      <c r="DY397" s="74"/>
      <c r="DZ397" s="74"/>
      <c r="EA397" s="74"/>
      <c r="EB397" s="74"/>
      <c r="EC397" s="74"/>
      <c r="ED397" s="74"/>
      <c r="EE397" s="74"/>
      <c r="EF397" s="74"/>
      <c r="EG397" s="74"/>
      <c r="EH397" s="74"/>
      <c r="EI397" s="74"/>
      <c r="EJ397" s="74"/>
      <c r="EK397" s="74"/>
      <c r="EL397" s="74"/>
      <c r="EM397" s="74"/>
      <c r="EN397" s="74"/>
      <c r="EO397" s="74"/>
      <c r="EP397" s="74"/>
      <c r="EQ397" s="74"/>
      <c r="ER397" s="74"/>
      <c r="ES397" s="74"/>
      <c r="ET397" s="74"/>
      <c r="EU397" s="74"/>
      <c r="EV397" s="74"/>
      <c r="EW397" s="74"/>
      <c r="EX397" s="74"/>
      <c r="EY397" s="74"/>
      <c r="EZ397" s="74"/>
      <c r="FA397" s="74"/>
      <c r="FB397" s="74"/>
      <c r="FC397" s="74"/>
      <c r="FD397" s="74"/>
      <c r="FE397" s="74"/>
      <c r="FF397" s="74"/>
      <c r="FG397" s="74"/>
      <c r="FH397" s="74"/>
      <c r="FI397" s="74"/>
      <c r="FJ397" s="74"/>
      <c r="FK397" s="74"/>
      <c r="FL397" s="74"/>
      <c r="FM397" s="74"/>
      <c r="FN397" s="74"/>
      <c r="FO397" s="74"/>
      <c r="FP397" s="74"/>
      <c r="FQ397" s="74"/>
      <c r="FR397" s="74"/>
      <c r="FS397" s="74"/>
      <c r="FT397" s="74"/>
      <c r="FU397" s="74"/>
      <c r="FV397" s="74"/>
      <c r="FW397" s="74"/>
      <c r="FX397" s="74"/>
      <c r="FY397" s="74"/>
      <c r="FZ397" s="74"/>
      <c r="GA397" s="74"/>
      <c r="GB397" s="74"/>
      <c r="GC397" s="74"/>
      <c r="GD397" s="74"/>
      <c r="GE397" s="74"/>
      <c r="GF397" s="74"/>
      <c r="GG397" s="74"/>
      <c r="GH397" s="74"/>
      <c r="GI397" s="74"/>
      <c r="GJ397" s="74"/>
      <c r="GK397" s="74"/>
      <c r="GL397" s="74"/>
      <c r="GM397" s="74"/>
      <c r="GN397" s="74"/>
      <c r="GO397" s="74"/>
      <c r="GP397" s="74"/>
      <c r="GQ397" s="74"/>
      <c r="GR397" s="74"/>
      <c r="GS397" s="74"/>
      <c r="GT397" s="74"/>
      <c r="GU397" s="74"/>
      <c r="GV397" s="74"/>
      <c r="GW397" s="74"/>
      <c r="GX397" s="74"/>
      <c r="GY397" s="74"/>
      <c r="GZ397" s="74"/>
      <c r="HA397" s="74"/>
      <c r="HB397" s="74"/>
      <c r="HC397" s="74"/>
    </row>
    <row r="398" spans="1:211" s="239" customFormat="1" ht="19.95" customHeight="1" x14ac:dyDescent="0.3">
      <c r="A398" s="345"/>
      <c r="B398" s="955" t="s">
        <v>2051</v>
      </c>
      <c r="C398" s="956"/>
      <c r="D398" s="956"/>
      <c r="E398" s="956"/>
      <c r="F398" s="956"/>
      <c r="G398" s="956"/>
      <c r="H398" s="956"/>
      <c r="I398" s="956"/>
      <c r="J398" s="956"/>
      <c r="K398" s="956"/>
      <c r="L398" s="956"/>
      <c r="M398" s="956"/>
      <c r="N398" s="956"/>
      <c r="O398" s="74"/>
      <c r="P398" s="74"/>
      <c r="Q398" s="74"/>
      <c r="R398" s="238"/>
      <c r="S398" s="345"/>
      <c r="T398" s="237"/>
      <c r="U398" s="237"/>
      <c r="V398" s="237"/>
      <c r="W398" s="237"/>
      <c r="X398" s="237"/>
      <c r="Y398" s="237"/>
      <c r="Z398" s="237"/>
      <c r="AA398" s="237"/>
      <c r="AB398" s="237"/>
      <c r="AC398" s="237"/>
      <c r="AD398" s="237"/>
      <c r="AE398" s="237"/>
      <c r="AF398" s="237"/>
      <c r="AG398" s="237"/>
      <c r="AH398" s="237"/>
      <c r="AI398" s="237"/>
      <c r="AJ398" s="237"/>
      <c r="AK398" s="237"/>
      <c r="AL398" s="237"/>
      <c r="AM398" s="237"/>
      <c r="AN398" s="237"/>
      <c r="AO398" s="237"/>
      <c r="AP398" s="237"/>
      <c r="AQ398" s="237"/>
      <c r="AR398" s="237"/>
      <c r="AS398" s="237"/>
      <c r="AT398" s="237"/>
      <c r="AU398" s="237"/>
      <c r="AV398" s="237"/>
      <c r="AW398" s="237"/>
      <c r="AX398" s="237"/>
      <c r="AY398" s="237"/>
      <c r="AZ398" s="237"/>
      <c r="BA398" s="237"/>
      <c r="BB398" s="237"/>
      <c r="BC398" s="237"/>
      <c r="BD398" s="237"/>
      <c r="BE398" s="237"/>
      <c r="BF398" s="237"/>
      <c r="BG398" s="237"/>
      <c r="BH398" s="237"/>
      <c r="BI398" s="237"/>
      <c r="BJ398" s="237"/>
      <c r="BK398" s="237"/>
      <c r="BL398" s="237"/>
      <c r="BM398" s="237"/>
      <c r="BN398" s="237"/>
      <c r="BO398" s="237"/>
      <c r="BP398" s="237"/>
      <c r="BQ398" s="237"/>
      <c r="BR398" s="237"/>
      <c r="BS398" s="237"/>
      <c r="BT398" s="237"/>
      <c r="BU398" s="237"/>
      <c r="BV398" s="237"/>
      <c r="BW398" s="237"/>
      <c r="BX398" s="237"/>
      <c r="BY398" s="237"/>
      <c r="BZ398" s="237"/>
      <c r="CA398" s="237"/>
      <c r="CB398" s="237"/>
      <c r="CC398" s="237"/>
      <c r="CD398" s="237"/>
      <c r="CE398" s="237"/>
      <c r="CF398" s="237"/>
      <c r="CG398" s="237"/>
      <c r="CH398" s="237"/>
      <c r="CI398" s="237"/>
      <c r="CJ398" s="237"/>
      <c r="CK398" s="237"/>
      <c r="CL398" s="237"/>
      <c r="CM398" s="237"/>
      <c r="CN398" s="237"/>
      <c r="CO398" s="237"/>
      <c r="CP398" s="237"/>
      <c r="CQ398" s="237"/>
      <c r="CR398" s="237"/>
      <c r="CS398" s="237"/>
      <c r="CT398" s="237"/>
      <c r="CU398" s="237"/>
      <c r="CV398" s="237"/>
      <c r="CW398" s="237"/>
      <c r="CX398" s="237"/>
      <c r="CY398" s="237"/>
      <c r="CZ398" s="237"/>
      <c r="DA398" s="237"/>
      <c r="DB398" s="237"/>
      <c r="DC398" s="237"/>
      <c r="DD398" s="237"/>
      <c r="DE398" s="237"/>
      <c r="DF398" s="237"/>
      <c r="DG398" s="237"/>
      <c r="DH398" s="237"/>
      <c r="DI398" s="237"/>
      <c r="DJ398" s="237"/>
      <c r="DK398" s="237"/>
      <c r="DL398" s="237"/>
      <c r="DM398" s="237"/>
      <c r="DN398" s="237"/>
      <c r="DO398" s="237"/>
      <c r="DP398" s="237"/>
      <c r="DQ398" s="237"/>
      <c r="DR398" s="237"/>
      <c r="DS398" s="237"/>
      <c r="DT398" s="237"/>
      <c r="DU398" s="237"/>
      <c r="DV398" s="237"/>
      <c r="DW398" s="237"/>
      <c r="DX398" s="237"/>
      <c r="DY398" s="237"/>
      <c r="DZ398" s="237"/>
      <c r="EA398" s="237"/>
      <c r="EB398" s="237"/>
      <c r="EC398" s="237"/>
      <c r="ED398" s="237"/>
      <c r="EE398" s="237"/>
      <c r="EF398" s="237"/>
      <c r="EG398" s="237"/>
      <c r="EH398" s="237"/>
      <c r="EI398" s="237"/>
      <c r="EJ398" s="237"/>
      <c r="EK398" s="237"/>
      <c r="EL398" s="237"/>
      <c r="EM398" s="237"/>
      <c r="EN398" s="237"/>
      <c r="EO398" s="237"/>
      <c r="EP398" s="237"/>
      <c r="EQ398" s="237"/>
      <c r="ER398" s="237"/>
      <c r="ES398" s="237"/>
      <c r="ET398" s="237"/>
      <c r="EU398" s="237"/>
      <c r="EV398" s="237"/>
      <c r="EW398" s="237"/>
      <c r="EX398" s="237"/>
      <c r="EY398" s="237"/>
      <c r="EZ398" s="237"/>
      <c r="FA398" s="237"/>
      <c r="FB398" s="237"/>
      <c r="FC398" s="237"/>
      <c r="FD398" s="237"/>
      <c r="FE398" s="237"/>
      <c r="FF398" s="237"/>
      <c r="FG398" s="237"/>
      <c r="FH398" s="237"/>
      <c r="FI398" s="237"/>
      <c r="FJ398" s="237"/>
      <c r="FK398" s="237"/>
      <c r="FL398" s="237"/>
      <c r="FM398" s="237"/>
      <c r="FN398" s="237"/>
      <c r="FO398" s="237"/>
      <c r="FP398" s="237"/>
      <c r="FQ398" s="237"/>
      <c r="FR398" s="237"/>
      <c r="FS398" s="237"/>
      <c r="FT398" s="237"/>
      <c r="FU398" s="237"/>
      <c r="FV398" s="237"/>
      <c r="FW398" s="237"/>
      <c r="FX398" s="237"/>
      <c r="FY398" s="237"/>
      <c r="FZ398" s="237"/>
      <c r="GA398" s="237"/>
      <c r="GB398" s="237"/>
      <c r="GC398" s="237"/>
      <c r="GD398" s="237"/>
      <c r="GE398" s="237"/>
      <c r="GF398" s="237"/>
      <c r="GG398" s="237"/>
      <c r="GH398" s="237"/>
      <c r="GI398" s="237"/>
      <c r="GJ398" s="237"/>
      <c r="GK398" s="237"/>
      <c r="GL398" s="237"/>
      <c r="GM398" s="237"/>
      <c r="GN398" s="237"/>
      <c r="GO398" s="237"/>
      <c r="GP398" s="237"/>
      <c r="GQ398" s="237"/>
      <c r="GR398" s="237"/>
      <c r="GS398" s="237"/>
      <c r="GT398" s="237"/>
      <c r="GU398" s="237"/>
      <c r="GV398" s="237"/>
      <c r="GW398" s="237"/>
      <c r="GX398" s="237"/>
      <c r="GY398" s="237"/>
      <c r="GZ398" s="237"/>
      <c r="HA398" s="237"/>
      <c r="HB398" s="237"/>
      <c r="HC398" s="237"/>
    </row>
    <row r="399" spans="1:211" customFormat="1" ht="19.95" customHeight="1" x14ac:dyDescent="0.3">
      <c r="A399" s="36"/>
      <c r="B399" s="686" t="s">
        <v>2052</v>
      </c>
      <c r="C399" s="687"/>
      <c r="D399" s="687"/>
      <c r="E399" s="687"/>
      <c r="F399" s="687"/>
      <c r="G399" s="687"/>
      <c r="H399" s="687"/>
      <c r="I399" s="687"/>
      <c r="J399" s="687"/>
      <c r="K399" s="74"/>
      <c r="L399" s="74"/>
      <c r="M399" s="222"/>
      <c r="N399" s="74"/>
      <c r="O399" s="74"/>
      <c r="P399" s="74"/>
      <c r="Q399" s="74"/>
      <c r="R399" s="75"/>
      <c r="S399" s="36"/>
      <c r="T399" s="74"/>
      <c r="U399" s="74"/>
      <c r="V399" s="74"/>
      <c r="W399" s="74"/>
      <c r="X399" s="74"/>
      <c r="Y399" s="74"/>
      <c r="Z399" s="74"/>
      <c r="AA399" s="74"/>
      <c r="AB399" s="74"/>
      <c r="AC399" s="74"/>
      <c r="AD399" s="74"/>
      <c r="AE399" s="74"/>
      <c r="AF399" s="74"/>
      <c r="AG399" s="74"/>
      <c r="AH399" s="74"/>
      <c r="AI399" s="74"/>
      <c r="AJ399" s="74"/>
      <c r="AK399" s="74"/>
      <c r="AL399" s="74"/>
      <c r="AM399" s="74"/>
      <c r="AN399" s="74"/>
      <c r="AO399" s="74"/>
      <c r="AP399" s="74"/>
      <c r="AQ399" s="74"/>
      <c r="AR399" s="74"/>
      <c r="AS399" s="74"/>
      <c r="AT399" s="74"/>
      <c r="AU399" s="74"/>
      <c r="AV399" s="74"/>
      <c r="AW399" s="74"/>
      <c r="AX399" s="74"/>
      <c r="AY399" s="74"/>
      <c r="AZ399" s="74"/>
      <c r="BA399" s="74"/>
      <c r="BB399" s="74"/>
      <c r="BC399" s="74"/>
      <c r="BD399" s="74"/>
      <c r="BE399" s="74"/>
      <c r="BF399" s="74"/>
      <c r="BG399" s="74"/>
      <c r="BH399" s="74"/>
      <c r="BI399" s="74"/>
      <c r="BJ399" s="74"/>
      <c r="BK399" s="74"/>
      <c r="BL399" s="74"/>
      <c r="BM399" s="74"/>
      <c r="BN399" s="74"/>
      <c r="BO399" s="74"/>
      <c r="BP399" s="74"/>
      <c r="BQ399" s="74"/>
      <c r="BR399" s="74"/>
      <c r="BS399" s="74"/>
      <c r="BT399" s="74"/>
      <c r="BU399" s="74"/>
      <c r="BV399" s="74"/>
      <c r="BW399" s="74"/>
      <c r="BX399" s="74"/>
      <c r="BY399" s="74"/>
      <c r="BZ399" s="74"/>
      <c r="CA399" s="74"/>
      <c r="CB399" s="74"/>
      <c r="CC399" s="74"/>
      <c r="CD399" s="74"/>
      <c r="CE399" s="74"/>
      <c r="CF399" s="74"/>
      <c r="CG399" s="74"/>
      <c r="CH399" s="74"/>
      <c r="CI399" s="74"/>
      <c r="CJ399" s="74"/>
      <c r="CK399" s="74"/>
      <c r="CL399" s="74"/>
      <c r="CM399" s="74"/>
      <c r="CN399" s="74"/>
      <c r="CO399" s="74"/>
      <c r="CP399" s="74"/>
      <c r="CQ399" s="74"/>
      <c r="CR399" s="74"/>
      <c r="CS399" s="74"/>
      <c r="CT399" s="74"/>
      <c r="CU399" s="74"/>
      <c r="CV399" s="74"/>
      <c r="CW399" s="74"/>
      <c r="CX399" s="74"/>
      <c r="CY399" s="74"/>
      <c r="CZ399" s="74"/>
      <c r="DA399" s="74"/>
      <c r="DB399" s="74"/>
      <c r="DC399" s="74"/>
      <c r="DD399" s="74"/>
      <c r="DE399" s="74"/>
      <c r="DF399" s="74"/>
      <c r="DG399" s="74"/>
      <c r="DH399" s="74"/>
      <c r="DI399" s="74"/>
      <c r="DJ399" s="74"/>
      <c r="DK399" s="74"/>
      <c r="DL399" s="74"/>
      <c r="DM399" s="74"/>
      <c r="DN399" s="74"/>
      <c r="DO399" s="74"/>
      <c r="DP399" s="74"/>
      <c r="DQ399" s="74"/>
      <c r="DR399" s="74"/>
      <c r="DS399" s="74"/>
      <c r="DT399" s="74"/>
      <c r="DU399" s="74"/>
      <c r="DV399" s="74"/>
      <c r="DW399" s="74"/>
      <c r="DX399" s="74"/>
      <c r="DY399" s="74"/>
      <c r="DZ399" s="74"/>
      <c r="EA399" s="74"/>
      <c r="EB399" s="74"/>
      <c r="EC399" s="74"/>
      <c r="ED399" s="74"/>
      <c r="EE399" s="74"/>
      <c r="EF399" s="74"/>
      <c r="EG399" s="74"/>
      <c r="EH399" s="74"/>
      <c r="EI399" s="74"/>
      <c r="EJ399" s="74"/>
      <c r="EK399" s="74"/>
      <c r="EL399" s="74"/>
      <c r="EM399" s="74"/>
      <c r="EN399" s="74"/>
      <c r="EO399" s="74"/>
      <c r="EP399" s="74"/>
      <c r="EQ399" s="74"/>
      <c r="ER399" s="74"/>
      <c r="ES399" s="74"/>
      <c r="ET399" s="74"/>
      <c r="EU399" s="74"/>
      <c r="EV399" s="74"/>
      <c r="EW399" s="74"/>
      <c r="EX399" s="74"/>
      <c r="EY399" s="74"/>
      <c r="EZ399" s="74"/>
      <c r="FA399" s="74"/>
      <c r="FB399" s="74"/>
      <c r="FC399" s="74"/>
      <c r="FD399" s="74"/>
      <c r="FE399" s="74"/>
      <c r="FF399" s="74"/>
      <c r="FG399" s="74"/>
      <c r="FH399" s="74"/>
      <c r="FI399" s="74"/>
      <c r="FJ399" s="74"/>
      <c r="FK399" s="74"/>
      <c r="FL399" s="74"/>
      <c r="FM399" s="74"/>
      <c r="FN399" s="74"/>
      <c r="FO399" s="74"/>
      <c r="FP399" s="74"/>
      <c r="FQ399" s="74"/>
      <c r="FR399" s="74"/>
      <c r="FS399" s="74"/>
      <c r="FT399" s="74"/>
      <c r="FU399" s="74"/>
      <c r="FV399" s="74"/>
      <c r="FW399" s="74"/>
      <c r="FX399" s="74"/>
      <c r="FY399" s="74"/>
      <c r="FZ399" s="74"/>
      <c r="GA399" s="74"/>
      <c r="GB399" s="74"/>
      <c r="GC399" s="74"/>
      <c r="GD399" s="74"/>
      <c r="GE399" s="74"/>
      <c r="GF399" s="74"/>
      <c r="GG399" s="74"/>
      <c r="GH399" s="74"/>
      <c r="GI399" s="74"/>
      <c r="GJ399" s="74"/>
      <c r="GK399" s="74"/>
      <c r="GL399" s="74"/>
      <c r="GM399" s="74"/>
      <c r="GN399" s="74"/>
      <c r="GO399" s="74"/>
      <c r="GP399" s="74"/>
      <c r="GQ399" s="74"/>
      <c r="GR399" s="74"/>
      <c r="GS399" s="74"/>
      <c r="GT399" s="74"/>
      <c r="GU399" s="74"/>
      <c r="GV399" s="74"/>
      <c r="GW399" s="74"/>
      <c r="GX399" s="74"/>
      <c r="GY399" s="74"/>
      <c r="GZ399" s="74"/>
      <c r="HA399" s="74"/>
      <c r="HB399" s="74"/>
      <c r="HC399" s="74"/>
    </row>
    <row r="400" spans="1:211" s="239" customFormat="1" ht="19.95" customHeight="1" x14ac:dyDescent="0.3">
      <c r="A400" s="345"/>
      <c r="B400" s="953" t="s">
        <v>2053</v>
      </c>
      <c r="C400" s="962"/>
      <c r="D400" s="962"/>
      <c r="E400" s="962"/>
      <c r="F400" s="962"/>
      <c r="G400" s="962"/>
      <c r="H400" s="962"/>
      <c r="I400" s="962"/>
      <c r="J400" s="962"/>
      <c r="K400" s="962"/>
      <c r="L400" s="962"/>
      <c r="M400" s="494"/>
      <c r="N400" s="206"/>
      <c r="O400" s="206"/>
      <c r="P400" s="206"/>
      <c r="Q400" s="206"/>
      <c r="R400" s="238"/>
      <c r="S400" s="345"/>
      <c r="T400" s="237"/>
      <c r="U400" s="237"/>
      <c r="V400" s="237"/>
      <c r="W400" s="237"/>
      <c r="X400" s="237"/>
      <c r="Y400" s="237"/>
      <c r="Z400" s="237"/>
      <c r="AA400" s="237"/>
      <c r="AB400" s="237"/>
      <c r="AC400" s="237"/>
      <c r="AD400" s="237"/>
      <c r="AE400" s="237"/>
      <c r="AF400" s="237"/>
      <c r="AG400" s="237"/>
      <c r="AH400" s="237"/>
      <c r="AI400" s="237"/>
      <c r="AJ400" s="237"/>
      <c r="AK400" s="237"/>
      <c r="AL400" s="237"/>
      <c r="AM400" s="237"/>
      <c r="AN400" s="237"/>
      <c r="AO400" s="237"/>
      <c r="AP400" s="237"/>
      <c r="AQ400" s="237"/>
      <c r="AR400" s="237"/>
      <c r="AS400" s="237"/>
      <c r="AT400" s="237"/>
      <c r="AU400" s="237"/>
      <c r="AV400" s="237"/>
      <c r="AW400" s="237"/>
      <c r="AX400" s="237"/>
      <c r="AY400" s="237"/>
      <c r="AZ400" s="237"/>
      <c r="BA400" s="237"/>
      <c r="BB400" s="237"/>
      <c r="BC400" s="237"/>
      <c r="BD400" s="237"/>
      <c r="BE400" s="237"/>
      <c r="BF400" s="237"/>
      <c r="BG400" s="237"/>
      <c r="BH400" s="237"/>
      <c r="BI400" s="237"/>
      <c r="BJ400" s="237"/>
      <c r="BK400" s="237"/>
      <c r="BL400" s="237"/>
      <c r="BM400" s="237"/>
      <c r="BN400" s="237"/>
      <c r="BO400" s="237"/>
      <c r="BP400" s="237"/>
      <c r="BQ400" s="237"/>
      <c r="BR400" s="237"/>
      <c r="BS400" s="237"/>
      <c r="BT400" s="237"/>
      <c r="BU400" s="237"/>
      <c r="BV400" s="237"/>
      <c r="BW400" s="237"/>
      <c r="BX400" s="237"/>
      <c r="BY400" s="237"/>
      <c r="BZ400" s="237"/>
      <c r="CA400" s="237"/>
      <c r="CB400" s="237"/>
      <c r="CC400" s="237"/>
      <c r="CD400" s="237"/>
      <c r="CE400" s="237"/>
      <c r="CF400" s="237"/>
      <c r="CG400" s="237"/>
      <c r="CH400" s="237"/>
      <c r="CI400" s="237"/>
      <c r="CJ400" s="237"/>
      <c r="CK400" s="237"/>
      <c r="CL400" s="237"/>
      <c r="CM400" s="237"/>
      <c r="CN400" s="237"/>
      <c r="CO400" s="237"/>
      <c r="CP400" s="237"/>
      <c r="CQ400" s="237"/>
      <c r="CR400" s="237"/>
      <c r="CS400" s="237"/>
      <c r="CT400" s="237"/>
      <c r="CU400" s="237"/>
      <c r="CV400" s="237"/>
      <c r="CW400" s="237"/>
      <c r="CX400" s="237"/>
      <c r="CY400" s="237"/>
      <c r="CZ400" s="237"/>
      <c r="DA400" s="237"/>
      <c r="DB400" s="237"/>
      <c r="DC400" s="237"/>
      <c r="DD400" s="237"/>
      <c r="DE400" s="237"/>
      <c r="DF400" s="237"/>
      <c r="DG400" s="237"/>
      <c r="DH400" s="237"/>
      <c r="DI400" s="237"/>
      <c r="DJ400" s="237"/>
      <c r="DK400" s="237"/>
      <c r="DL400" s="237"/>
      <c r="DM400" s="237"/>
      <c r="DN400" s="237"/>
      <c r="DO400" s="237"/>
      <c r="DP400" s="237"/>
      <c r="DQ400" s="237"/>
      <c r="DR400" s="237"/>
      <c r="DS400" s="237"/>
      <c r="DT400" s="237"/>
      <c r="DU400" s="237"/>
      <c r="DV400" s="237"/>
      <c r="DW400" s="237"/>
      <c r="DX400" s="237"/>
      <c r="DY400" s="237"/>
      <c r="DZ400" s="237"/>
      <c r="EA400" s="237"/>
      <c r="EB400" s="237"/>
      <c r="EC400" s="237"/>
      <c r="ED400" s="237"/>
      <c r="EE400" s="237"/>
      <c r="EF400" s="237"/>
      <c r="EG400" s="237"/>
      <c r="EH400" s="237"/>
      <c r="EI400" s="237"/>
      <c r="EJ400" s="237"/>
      <c r="EK400" s="237"/>
      <c r="EL400" s="237"/>
      <c r="EM400" s="237"/>
      <c r="EN400" s="237"/>
      <c r="EO400" s="237"/>
      <c r="EP400" s="237"/>
      <c r="EQ400" s="237"/>
      <c r="ER400" s="237"/>
      <c r="ES400" s="237"/>
      <c r="ET400" s="237"/>
      <c r="EU400" s="237"/>
      <c r="EV400" s="237"/>
      <c r="EW400" s="237"/>
      <c r="EX400" s="237"/>
      <c r="EY400" s="237"/>
      <c r="EZ400" s="237"/>
      <c r="FA400" s="237"/>
      <c r="FB400" s="237"/>
      <c r="FC400" s="237"/>
      <c r="FD400" s="237"/>
      <c r="FE400" s="237"/>
      <c r="FF400" s="237"/>
      <c r="FG400" s="237"/>
      <c r="FH400" s="237"/>
      <c r="FI400" s="237"/>
      <c r="FJ400" s="237"/>
      <c r="FK400" s="237"/>
      <c r="FL400" s="237"/>
      <c r="FM400" s="237"/>
      <c r="FN400" s="237"/>
      <c r="FO400" s="237"/>
      <c r="FP400" s="237"/>
      <c r="FQ400" s="237"/>
      <c r="FR400" s="237"/>
      <c r="FS400" s="237"/>
      <c r="FT400" s="237"/>
      <c r="FU400" s="237"/>
      <c r="FV400" s="237"/>
      <c r="FW400" s="237"/>
      <c r="FX400" s="237"/>
      <c r="FY400" s="237"/>
      <c r="FZ400" s="237"/>
      <c r="GA400" s="237"/>
      <c r="GB400" s="237"/>
      <c r="GC400" s="237"/>
      <c r="GD400" s="237"/>
      <c r="GE400" s="237"/>
      <c r="GF400" s="237"/>
      <c r="GG400" s="237"/>
      <c r="GH400" s="237"/>
      <c r="GI400" s="237"/>
      <c r="GJ400" s="237"/>
      <c r="GK400" s="237"/>
      <c r="GL400" s="237"/>
      <c r="GM400" s="237"/>
      <c r="GN400" s="237"/>
      <c r="GO400" s="237"/>
      <c r="GP400" s="237"/>
      <c r="GQ400" s="237"/>
      <c r="GR400" s="237"/>
      <c r="GS400" s="237"/>
      <c r="GT400" s="237"/>
      <c r="GU400" s="237"/>
      <c r="GV400" s="237"/>
      <c r="GW400" s="237"/>
      <c r="GX400" s="237"/>
      <c r="GY400" s="237"/>
      <c r="GZ400" s="237"/>
      <c r="HA400" s="237"/>
      <c r="HB400" s="237"/>
      <c r="HC400" s="237"/>
    </row>
    <row r="401" spans="1:211" customFormat="1" ht="19.95" customHeight="1" x14ac:dyDescent="0.3">
      <c r="A401" s="229"/>
      <c r="B401" s="686" t="s">
        <v>2054</v>
      </c>
      <c r="C401" s="687"/>
      <c r="D401" s="687"/>
      <c r="E401" s="687"/>
      <c r="F401" s="687"/>
      <c r="G401" s="687"/>
      <c r="H401" s="687"/>
      <c r="I401" s="687"/>
      <c r="J401" s="687"/>
      <c r="K401" s="687"/>
      <c r="L401" s="687"/>
      <c r="M401" s="687"/>
      <c r="N401" s="232"/>
      <c r="O401" s="232"/>
      <c r="P401" s="232"/>
      <c r="Q401" s="232"/>
      <c r="R401" s="207"/>
      <c r="S401" s="229"/>
      <c r="T401" s="74"/>
      <c r="U401" s="74"/>
      <c r="V401" s="74"/>
      <c r="W401" s="74"/>
      <c r="X401" s="74"/>
      <c r="Y401" s="74"/>
      <c r="Z401" s="74"/>
      <c r="AA401" s="74"/>
      <c r="AB401" s="74"/>
      <c r="AC401" s="74"/>
      <c r="AD401" s="74"/>
      <c r="AE401" s="74"/>
      <c r="AF401" s="74"/>
      <c r="AG401" s="74"/>
      <c r="AH401" s="74"/>
      <c r="AI401" s="74"/>
      <c r="AJ401" s="74"/>
      <c r="AK401" s="74"/>
      <c r="AL401" s="74"/>
      <c r="AM401" s="74"/>
      <c r="AN401" s="74"/>
      <c r="AO401" s="74"/>
      <c r="AP401" s="74"/>
      <c r="AQ401" s="74"/>
      <c r="AR401" s="74"/>
      <c r="AS401" s="74"/>
      <c r="AT401" s="74"/>
      <c r="AU401" s="74"/>
      <c r="AV401" s="74"/>
      <c r="AW401" s="74"/>
      <c r="AX401" s="74"/>
      <c r="AY401" s="74"/>
      <c r="AZ401" s="74"/>
      <c r="BA401" s="74"/>
      <c r="BB401" s="74"/>
      <c r="BC401" s="74"/>
      <c r="BD401" s="74"/>
      <c r="BE401" s="74"/>
      <c r="BF401" s="74"/>
      <c r="BG401" s="74"/>
      <c r="BH401" s="74"/>
      <c r="BI401" s="74"/>
      <c r="BJ401" s="74"/>
      <c r="BK401" s="74"/>
      <c r="BL401" s="74"/>
      <c r="BM401" s="74"/>
      <c r="BN401" s="74"/>
      <c r="BO401" s="74"/>
      <c r="BP401" s="74"/>
      <c r="BQ401" s="74"/>
      <c r="BR401" s="74"/>
      <c r="BS401" s="74"/>
      <c r="BT401" s="74"/>
      <c r="BU401" s="74"/>
      <c r="BV401" s="74"/>
      <c r="BW401" s="74"/>
      <c r="BX401" s="74"/>
      <c r="BY401" s="74"/>
      <c r="BZ401" s="74"/>
      <c r="CA401" s="74"/>
      <c r="CB401" s="74"/>
      <c r="CC401" s="74"/>
      <c r="CD401" s="74"/>
      <c r="CE401" s="74"/>
      <c r="CF401" s="74"/>
      <c r="CG401" s="74"/>
      <c r="CH401" s="74"/>
      <c r="CI401" s="74"/>
      <c r="CJ401" s="74"/>
      <c r="CK401" s="74"/>
      <c r="CL401" s="74"/>
      <c r="CM401" s="74"/>
      <c r="CN401" s="74"/>
      <c r="CO401" s="74"/>
      <c r="CP401" s="74"/>
      <c r="CQ401" s="74"/>
      <c r="CR401" s="74"/>
      <c r="CS401" s="74"/>
      <c r="CT401" s="74"/>
      <c r="CU401" s="74"/>
      <c r="CV401" s="74"/>
      <c r="CW401" s="74"/>
      <c r="CX401" s="74"/>
      <c r="CY401" s="74"/>
      <c r="CZ401" s="74"/>
      <c r="DA401" s="74"/>
      <c r="DB401" s="74"/>
      <c r="DC401" s="74"/>
      <c r="DD401" s="74"/>
      <c r="DE401" s="74"/>
      <c r="DF401" s="74"/>
      <c r="DG401" s="74"/>
      <c r="DH401" s="74"/>
      <c r="DI401" s="74"/>
      <c r="DJ401" s="74"/>
      <c r="DK401" s="74"/>
      <c r="DL401" s="74"/>
      <c r="DM401" s="74"/>
      <c r="DN401" s="74"/>
      <c r="DO401" s="74"/>
      <c r="DP401" s="74"/>
      <c r="DQ401" s="74"/>
      <c r="DR401" s="74"/>
      <c r="DS401" s="74"/>
      <c r="DT401" s="74"/>
      <c r="DU401" s="74"/>
      <c r="DV401" s="74"/>
      <c r="DW401" s="74"/>
      <c r="DX401" s="74"/>
      <c r="DY401" s="74"/>
      <c r="DZ401" s="74"/>
      <c r="EA401" s="74"/>
      <c r="EB401" s="74"/>
      <c r="EC401" s="74"/>
      <c r="ED401" s="74"/>
      <c r="EE401" s="74"/>
      <c r="EF401" s="74"/>
      <c r="EG401" s="74"/>
      <c r="EH401" s="74"/>
      <c r="EI401" s="74"/>
      <c r="EJ401" s="74"/>
      <c r="EK401" s="74"/>
      <c r="EL401" s="74"/>
      <c r="EM401" s="74"/>
      <c r="EN401" s="74"/>
      <c r="EO401" s="74"/>
      <c r="EP401" s="74"/>
      <c r="EQ401" s="74"/>
      <c r="ER401" s="74"/>
      <c r="ES401" s="74"/>
      <c r="ET401" s="74"/>
      <c r="EU401" s="74"/>
      <c r="EV401" s="74"/>
      <c r="EW401" s="74"/>
      <c r="EX401" s="74"/>
      <c r="EY401" s="74"/>
      <c r="EZ401" s="74"/>
      <c r="FA401" s="74"/>
      <c r="FB401" s="74"/>
      <c r="FC401" s="74"/>
      <c r="FD401" s="74"/>
      <c r="FE401" s="74"/>
      <c r="FF401" s="74"/>
      <c r="FG401" s="74"/>
      <c r="FH401" s="74"/>
      <c r="FI401" s="74"/>
      <c r="FJ401" s="74"/>
      <c r="FK401" s="74"/>
      <c r="FL401" s="74"/>
      <c r="FM401" s="74"/>
      <c r="FN401" s="74"/>
      <c r="FO401" s="74"/>
      <c r="FP401" s="74"/>
      <c r="FQ401" s="74"/>
      <c r="FR401" s="74"/>
      <c r="FS401" s="74"/>
      <c r="FT401" s="74"/>
      <c r="FU401" s="74"/>
      <c r="FV401" s="74"/>
      <c r="FW401" s="74"/>
      <c r="FX401" s="74"/>
      <c r="FY401" s="74"/>
      <c r="FZ401" s="74"/>
      <c r="GA401" s="74"/>
      <c r="GB401" s="74"/>
      <c r="GC401" s="74"/>
      <c r="GD401" s="74"/>
      <c r="GE401" s="74"/>
      <c r="GF401" s="74"/>
      <c r="GG401" s="74"/>
      <c r="GH401" s="74"/>
      <c r="GI401" s="74"/>
      <c r="GJ401" s="74"/>
      <c r="GK401" s="74"/>
      <c r="GL401" s="74"/>
      <c r="GM401" s="74"/>
      <c r="GN401" s="74"/>
      <c r="GO401" s="74"/>
      <c r="GP401" s="74"/>
      <c r="GQ401" s="74"/>
      <c r="GR401" s="74"/>
      <c r="GS401" s="74"/>
      <c r="GT401" s="74"/>
      <c r="GU401" s="74"/>
      <c r="GV401" s="74"/>
      <c r="GW401" s="74"/>
      <c r="GX401" s="74"/>
      <c r="GY401" s="74"/>
      <c r="GZ401" s="74"/>
      <c r="HA401" s="74"/>
      <c r="HB401" s="74"/>
      <c r="HC401" s="74"/>
    </row>
    <row r="402" spans="1:211" s="239" customFormat="1" ht="19.95" customHeight="1" x14ac:dyDescent="0.3">
      <c r="A402" s="345"/>
      <c r="B402" s="957" t="s">
        <v>2055</v>
      </c>
      <c r="C402" s="958"/>
      <c r="D402" s="958"/>
      <c r="E402" s="958"/>
      <c r="F402" s="958"/>
      <c r="G402" s="958"/>
      <c r="H402" s="958"/>
      <c r="I402" s="958"/>
      <c r="J402" s="958"/>
      <c r="K402" s="232"/>
      <c r="L402" s="74"/>
      <c r="M402" s="222"/>
      <c r="N402" s="74"/>
      <c r="O402" s="74"/>
      <c r="P402" s="74"/>
      <c r="Q402" s="74"/>
      <c r="R402" s="238"/>
      <c r="S402" s="345"/>
      <c r="T402" s="237"/>
      <c r="U402" s="237"/>
      <c r="V402" s="237"/>
      <c r="W402" s="237"/>
      <c r="X402" s="237"/>
      <c r="Y402" s="237"/>
      <c r="Z402" s="237"/>
      <c r="AA402" s="237"/>
      <c r="AB402" s="237"/>
      <c r="AC402" s="237"/>
      <c r="AD402" s="237"/>
      <c r="AE402" s="237"/>
      <c r="AF402" s="237"/>
      <c r="AG402" s="237"/>
      <c r="AH402" s="237"/>
      <c r="AI402" s="237"/>
      <c r="AJ402" s="237"/>
      <c r="AK402" s="237"/>
      <c r="AL402" s="237"/>
      <c r="AM402" s="237"/>
      <c r="AN402" s="237"/>
      <c r="AO402" s="237"/>
      <c r="AP402" s="237"/>
      <c r="AQ402" s="237"/>
      <c r="AR402" s="237"/>
      <c r="AS402" s="237"/>
      <c r="AT402" s="237"/>
      <c r="AU402" s="237"/>
      <c r="AV402" s="237"/>
      <c r="AW402" s="237"/>
      <c r="AX402" s="237"/>
      <c r="AY402" s="237"/>
      <c r="AZ402" s="237"/>
      <c r="BA402" s="237"/>
      <c r="BB402" s="237"/>
      <c r="BC402" s="237"/>
      <c r="BD402" s="237"/>
      <c r="BE402" s="237"/>
      <c r="BF402" s="237"/>
      <c r="BG402" s="237"/>
      <c r="BH402" s="237"/>
      <c r="BI402" s="237"/>
      <c r="BJ402" s="237"/>
      <c r="BK402" s="237"/>
      <c r="BL402" s="237"/>
      <c r="BM402" s="237"/>
      <c r="BN402" s="237"/>
      <c r="BO402" s="237"/>
      <c r="BP402" s="237"/>
      <c r="BQ402" s="237"/>
      <c r="BR402" s="237"/>
      <c r="BS402" s="237"/>
      <c r="BT402" s="237"/>
      <c r="BU402" s="237"/>
      <c r="BV402" s="237"/>
      <c r="BW402" s="237"/>
      <c r="BX402" s="237"/>
      <c r="BY402" s="237"/>
      <c r="BZ402" s="237"/>
      <c r="CA402" s="237"/>
      <c r="CB402" s="237"/>
      <c r="CC402" s="237"/>
      <c r="CD402" s="237"/>
      <c r="CE402" s="237"/>
      <c r="CF402" s="237"/>
      <c r="CG402" s="237"/>
      <c r="CH402" s="237"/>
      <c r="CI402" s="237"/>
      <c r="CJ402" s="237"/>
      <c r="CK402" s="237"/>
      <c r="CL402" s="237"/>
      <c r="CM402" s="237"/>
      <c r="CN402" s="237"/>
      <c r="CO402" s="237"/>
      <c r="CP402" s="237"/>
      <c r="CQ402" s="237"/>
      <c r="CR402" s="237"/>
      <c r="CS402" s="237"/>
      <c r="CT402" s="237"/>
      <c r="CU402" s="237"/>
      <c r="CV402" s="237"/>
      <c r="CW402" s="237"/>
      <c r="CX402" s="237"/>
      <c r="CY402" s="237"/>
      <c r="CZ402" s="237"/>
      <c r="DA402" s="237"/>
      <c r="DB402" s="237"/>
      <c r="DC402" s="237"/>
      <c r="DD402" s="237"/>
      <c r="DE402" s="237"/>
      <c r="DF402" s="237"/>
      <c r="DG402" s="237"/>
      <c r="DH402" s="237"/>
      <c r="DI402" s="237"/>
      <c r="DJ402" s="237"/>
      <c r="DK402" s="237"/>
      <c r="DL402" s="237"/>
      <c r="DM402" s="237"/>
      <c r="DN402" s="237"/>
      <c r="DO402" s="237"/>
      <c r="DP402" s="237"/>
      <c r="DQ402" s="237"/>
      <c r="DR402" s="237"/>
      <c r="DS402" s="237"/>
      <c r="DT402" s="237"/>
      <c r="DU402" s="237"/>
      <c r="DV402" s="237"/>
      <c r="DW402" s="237"/>
      <c r="DX402" s="237"/>
      <c r="DY402" s="237"/>
      <c r="DZ402" s="237"/>
      <c r="EA402" s="237"/>
      <c r="EB402" s="237"/>
      <c r="EC402" s="237"/>
      <c r="ED402" s="237"/>
      <c r="EE402" s="237"/>
      <c r="EF402" s="237"/>
      <c r="EG402" s="237"/>
      <c r="EH402" s="237"/>
      <c r="EI402" s="237"/>
      <c r="EJ402" s="237"/>
      <c r="EK402" s="237"/>
      <c r="EL402" s="237"/>
      <c r="EM402" s="237"/>
      <c r="EN402" s="237"/>
      <c r="EO402" s="237"/>
      <c r="EP402" s="237"/>
      <c r="EQ402" s="237"/>
      <c r="ER402" s="237"/>
      <c r="ES402" s="237"/>
      <c r="ET402" s="237"/>
      <c r="EU402" s="237"/>
      <c r="EV402" s="237"/>
      <c r="EW402" s="237"/>
      <c r="EX402" s="237"/>
      <c r="EY402" s="237"/>
      <c r="EZ402" s="237"/>
      <c r="FA402" s="237"/>
      <c r="FB402" s="237"/>
      <c r="FC402" s="237"/>
      <c r="FD402" s="237"/>
      <c r="FE402" s="237"/>
      <c r="FF402" s="237"/>
      <c r="FG402" s="237"/>
      <c r="FH402" s="237"/>
      <c r="FI402" s="237"/>
      <c r="FJ402" s="237"/>
      <c r="FK402" s="237"/>
      <c r="FL402" s="237"/>
      <c r="FM402" s="237"/>
      <c r="FN402" s="237"/>
      <c r="FO402" s="237"/>
      <c r="FP402" s="237"/>
      <c r="FQ402" s="237"/>
      <c r="FR402" s="237"/>
      <c r="FS402" s="237"/>
      <c r="FT402" s="237"/>
      <c r="FU402" s="237"/>
      <c r="FV402" s="237"/>
      <c r="FW402" s="237"/>
      <c r="FX402" s="237"/>
      <c r="FY402" s="237"/>
      <c r="FZ402" s="237"/>
      <c r="GA402" s="237"/>
      <c r="GB402" s="237"/>
      <c r="GC402" s="237"/>
      <c r="GD402" s="237"/>
      <c r="GE402" s="237"/>
      <c r="GF402" s="237"/>
      <c r="GG402" s="237"/>
      <c r="GH402" s="237"/>
      <c r="GI402" s="237"/>
      <c r="GJ402" s="237"/>
      <c r="GK402" s="237"/>
      <c r="GL402" s="237"/>
      <c r="GM402" s="237"/>
      <c r="GN402" s="237"/>
      <c r="GO402" s="237"/>
      <c r="GP402" s="237"/>
      <c r="GQ402" s="237"/>
      <c r="GR402" s="237"/>
      <c r="GS402" s="237"/>
      <c r="GT402" s="237"/>
      <c r="GU402" s="237"/>
      <c r="GV402" s="237"/>
      <c r="GW402" s="237"/>
      <c r="GX402" s="237"/>
      <c r="GY402" s="237"/>
      <c r="GZ402" s="237"/>
      <c r="HA402" s="237"/>
      <c r="HB402" s="237"/>
      <c r="HC402" s="237"/>
    </row>
    <row r="403" spans="1:211" customFormat="1" ht="19.95" customHeight="1" x14ac:dyDescent="0.3">
      <c r="A403" s="36"/>
      <c r="B403" s="686" t="s">
        <v>2056</v>
      </c>
      <c r="C403" s="687"/>
      <c r="D403" s="687"/>
      <c r="E403" s="687"/>
      <c r="F403" s="687"/>
      <c r="G403" s="687"/>
      <c r="H403" s="687"/>
      <c r="I403" s="687"/>
      <c r="J403" s="687"/>
      <c r="K403" s="74"/>
      <c r="L403" s="74"/>
      <c r="M403" s="222"/>
      <c r="N403" s="74"/>
      <c r="O403" s="74"/>
      <c r="P403" s="74"/>
      <c r="Q403" s="74"/>
      <c r="R403" s="75"/>
      <c r="S403" s="36"/>
      <c r="T403" s="74"/>
      <c r="U403" s="74"/>
      <c r="V403" s="74"/>
      <c r="W403" s="74"/>
      <c r="X403" s="74"/>
      <c r="Y403" s="74"/>
      <c r="Z403" s="74"/>
      <c r="AA403" s="74"/>
      <c r="AB403" s="74"/>
      <c r="AC403" s="74"/>
      <c r="AD403" s="74"/>
      <c r="AE403" s="74"/>
      <c r="AF403" s="74"/>
      <c r="AG403" s="74"/>
      <c r="AH403" s="74"/>
      <c r="AI403" s="74"/>
      <c r="AJ403" s="74"/>
      <c r="AK403" s="74"/>
      <c r="AL403" s="74"/>
      <c r="AM403" s="74"/>
      <c r="AN403" s="74"/>
      <c r="AO403" s="74"/>
      <c r="AP403" s="74"/>
      <c r="AQ403" s="74"/>
      <c r="AR403" s="74"/>
      <c r="AS403" s="74"/>
      <c r="AT403" s="74"/>
      <c r="AU403" s="74"/>
      <c r="AV403" s="74"/>
      <c r="AW403" s="74"/>
      <c r="AX403" s="74"/>
      <c r="AY403" s="74"/>
      <c r="AZ403" s="74"/>
      <c r="BA403" s="74"/>
      <c r="BB403" s="74"/>
      <c r="BC403" s="74"/>
      <c r="BD403" s="74"/>
      <c r="BE403" s="74"/>
      <c r="BF403" s="74"/>
      <c r="BG403" s="74"/>
      <c r="BH403" s="74"/>
      <c r="BI403" s="74"/>
      <c r="BJ403" s="74"/>
      <c r="BK403" s="74"/>
      <c r="BL403" s="74"/>
      <c r="BM403" s="74"/>
      <c r="BN403" s="74"/>
      <c r="BO403" s="74"/>
      <c r="BP403" s="74"/>
      <c r="BQ403" s="74"/>
      <c r="BR403" s="74"/>
      <c r="BS403" s="74"/>
      <c r="BT403" s="74"/>
      <c r="BU403" s="74"/>
      <c r="BV403" s="74"/>
      <c r="BW403" s="74"/>
      <c r="BX403" s="74"/>
      <c r="BY403" s="74"/>
      <c r="BZ403" s="74"/>
      <c r="CA403" s="74"/>
      <c r="CB403" s="74"/>
      <c r="CC403" s="74"/>
      <c r="CD403" s="74"/>
      <c r="CE403" s="74"/>
      <c r="CF403" s="74"/>
      <c r="CG403" s="74"/>
      <c r="CH403" s="74"/>
      <c r="CI403" s="74"/>
      <c r="CJ403" s="74"/>
      <c r="CK403" s="74"/>
      <c r="CL403" s="74"/>
      <c r="CM403" s="74"/>
      <c r="CN403" s="74"/>
      <c r="CO403" s="74"/>
      <c r="CP403" s="74"/>
      <c r="CQ403" s="74"/>
      <c r="CR403" s="74"/>
      <c r="CS403" s="74"/>
      <c r="CT403" s="74"/>
      <c r="CU403" s="74"/>
      <c r="CV403" s="74"/>
      <c r="CW403" s="74"/>
      <c r="CX403" s="74"/>
      <c r="CY403" s="74"/>
      <c r="CZ403" s="74"/>
      <c r="DA403" s="74"/>
      <c r="DB403" s="74"/>
      <c r="DC403" s="74"/>
      <c r="DD403" s="74"/>
      <c r="DE403" s="74"/>
      <c r="DF403" s="74"/>
      <c r="DG403" s="74"/>
      <c r="DH403" s="74"/>
      <c r="DI403" s="74"/>
      <c r="DJ403" s="74"/>
      <c r="DK403" s="74"/>
      <c r="DL403" s="74"/>
      <c r="DM403" s="74"/>
      <c r="DN403" s="74"/>
      <c r="DO403" s="74"/>
      <c r="DP403" s="74"/>
      <c r="DQ403" s="74"/>
      <c r="DR403" s="74"/>
      <c r="DS403" s="74"/>
      <c r="DT403" s="74"/>
      <c r="DU403" s="74"/>
      <c r="DV403" s="74"/>
      <c r="DW403" s="74"/>
      <c r="DX403" s="74"/>
      <c r="DY403" s="74"/>
      <c r="DZ403" s="74"/>
      <c r="EA403" s="74"/>
      <c r="EB403" s="74"/>
      <c r="EC403" s="74"/>
      <c r="ED403" s="74"/>
      <c r="EE403" s="74"/>
      <c r="EF403" s="74"/>
      <c r="EG403" s="74"/>
      <c r="EH403" s="74"/>
      <c r="EI403" s="74"/>
      <c r="EJ403" s="74"/>
      <c r="EK403" s="74"/>
      <c r="EL403" s="74"/>
      <c r="EM403" s="74"/>
      <c r="EN403" s="74"/>
      <c r="EO403" s="74"/>
      <c r="EP403" s="74"/>
      <c r="EQ403" s="74"/>
      <c r="ER403" s="74"/>
      <c r="ES403" s="74"/>
      <c r="ET403" s="74"/>
      <c r="EU403" s="74"/>
      <c r="EV403" s="74"/>
      <c r="EW403" s="74"/>
      <c r="EX403" s="74"/>
      <c r="EY403" s="74"/>
      <c r="EZ403" s="74"/>
      <c r="FA403" s="74"/>
      <c r="FB403" s="74"/>
      <c r="FC403" s="74"/>
      <c r="FD403" s="74"/>
      <c r="FE403" s="74"/>
      <c r="FF403" s="74"/>
      <c r="FG403" s="74"/>
      <c r="FH403" s="74"/>
      <c r="FI403" s="74"/>
      <c r="FJ403" s="74"/>
      <c r="FK403" s="74"/>
      <c r="FL403" s="74"/>
      <c r="FM403" s="74"/>
      <c r="FN403" s="74"/>
      <c r="FO403" s="74"/>
      <c r="FP403" s="74"/>
      <c r="FQ403" s="74"/>
      <c r="FR403" s="74"/>
      <c r="FS403" s="74"/>
      <c r="FT403" s="74"/>
      <c r="FU403" s="74"/>
      <c r="FV403" s="74"/>
      <c r="FW403" s="74"/>
      <c r="FX403" s="74"/>
      <c r="FY403" s="74"/>
      <c r="FZ403" s="74"/>
      <c r="GA403" s="74"/>
      <c r="GB403" s="74"/>
      <c r="GC403" s="74"/>
      <c r="GD403" s="74"/>
      <c r="GE403" s="74"/>
      <c r="GF403" s="74"/>
      <c r="GG403" s="74"/>
      <c r="GH403" s="74"/>
      <c r="GI403" s="74"/>
      <c r="GJ403" s="74"/>
      <c r="GK403" s="74"/>
      <c r="GL403" s="74"/>
      <c r="GM403" s="74"/>
      <c r="GN403" s="74"/>
      <c r="GO403" s="74"/>
      <c r="GP403" s="74"/>
      <c r="GQ403" s="74"/>
      <c r="GR403" s="74"/>
      <c r="GS403" s="74"/>
      <c r="GT403" s="74"/>
      <c r="GU403" s="74"/>
      <c r="GV403" s="74"/>
      <c r="GW403" s="74"/>
      <c r="GX403" s="74"/>
      <c r="GY403" s="74"/>
      <c r="GZ403" s="74"/>
      <c r="HA403" s="74"/>
      <c r="HB403" s="74"/>
      <c r="HC403" s="74"/>
    </row>
    <row r="404" spans="1:211" s="239" customFormat="1" ht="19.95" customHeight="1" x14ac:dyDescent="0.3">
      <c r="A404" s="345"/>
      <c r="B404" s="957" t="s">
        <v>2057</v>
      </c>
      <c r="C404" s="958"/>
      <c r="D404" s="958"/>
      <c r="E404" s="958"/>
      <c r="F404" s="958"/>
      <c r="G404" s="958"/>
      <c r="H404" s="958"/>
      <c r="I404" s="958"/>
      <c r="J404" s="958"/>
      <c r="K404" s="958"/>
      <c r="L404" s="958"/>
      <c r="M404" s="494"/>
      <c r="N404" s="206"/>
      <c r="O404" s="206"/>
      <c r="P404" s="206"/>
      <c r="Q404" s="206"/>
      <c r="R404" s="238"/>
      <c r="S404" s="345"/>
      <c r="T404" s="237"/>
      <c r="U404" s="237"/>
      <c r="V404" s="237"/>
      <c r="W404" s="237"/>
      <c r="X404" s="237"/>
      <c r="Y404" s="237"/>
      <c r="Z404" s="237"/>
      <c r="AA404" s="237"/>
      <c r="AB404" s="237"/>
      <c r="AC404" s="237"/>
      <c r="AD404" s="237"/>
      <c r="AE404" s="237"/>
      <c r="AF404" s="237"/>
      <c r="AG404" s="237"/>
      <c r="AH404" s="237"/>
      <c r="AI404" s="237"/>
      <c r="AJ404" s="237"/>
      <c r="AK404" s="237"/>
      <c r="AL404" s="237"/>
      <c r="AM404" s="237"/>
      <c r="AN404" s="237"/>
      <c r="AO404" s="237"/>
      <c r="AP404" s="237"/>
      <c r="AQ404" s="237"/>
      <c r="AR404" s="237"/>
      <c r="AS404" s="237"/>
      <c r="AT404" s="237"/>
      <c r="AU404" s="237"/>
      <c r="AV404" s="237"/>
      <c r="AW404" s="237"/>
      <c r="AX404" s="237"/>
      <c r="AY404" s="237"/>
      <c r="AZ404" s="237"/>
      <c r="BA404" s="237"/>
      <c r="BB404" s="237"/>
      <c r="BC404" s="237"/>
      <c r="BD404" s="237"/>
      <c r="BE404" s="237"/>
      <c r="BF404" s="237"/>
      <c r="BG404" s="237"/>
      <c r="BH404" s="237"/>
      <c r="BI404" s="237"/>
      <c r="BJ404" s="237"/>
      <c r="BK404" s="237"/>
      <c r="BL404" s="237"/>
      <c r="BM404" s="237"/>
      <c r="BN404" s="237"/>
      <c r="BO404" s="237"/>
      <c r="BP404" s="237"/>
      <c r="BQ404" s="237"/>
      <c r="BR404" s="237"/>
      <c r="BS404" s="237"/>
      <c r="BT404" s="237"/>
      <c r="BU404" s="237"/>
      <c r="BV404" s="237"/>
      <c r="BW404" s="237"/>
      <c r="BX404" s="237"/>
      <c r="BY404" s="237"/>
      <c r="BZ404" s="237"/>
      <c r="CA404" s="237"/>
      <c r="CB404" s="237"/>
      <c r="CC404" s="237"/>
      <c r="CD404" s="237"/>
      <c r="CE404" s="237"/>
      <c r="CF404" s="237"/>
      <c r="CG404" s="237"/>
      <c r="CH404" s="237"/>
      <c r="CI404" s="237"/>
      <c r="CJ404" s="237"/>
      <c r="CK404" s="237"/>
      <c r="CL404" s="237"/>
      <c r="CM404" s="237"/>
      <c r="CN404" s="237"/>
      <c r="CO404" s="237"/>
      <c r="CP404" s="237"/>
      <c r="CQ404" s="237"/>
      <c r="CR404" s="237"/>
      <c r="CS404" s="237"/>
      <c r="CT404" s="237"/>
      <c r="CU404" s="237"/>
      <c r="CV404" s="237"/>
      <c r="CW404" s="237"/>
      <c r="CX404" s="237"/>
      <c r="CY404" s="237"/>
      <c r="CZ404" s="237"/>
      <c r="DA404" s="237"/>
      <c r="DB404" s="237"/>
      <c r="DC404" s="237"/>
      <c r="DD404" s="237"/>
      <c r="DE404" s="237"/>
      <c r="DF404" s="237"/>
      <c r="DG404" s="237"/>
      <c r="DH404" s="237"/>
      <c r="DI404" s="237"/>
      <c r="DJ404" s="237"/>
      <c r="DK404" s="237"/>
      <c r="DL404" s="237"/>
      <c r="DM404" s="237"/>
      <c r="DN404" s="237"/>
      <c r="DO404" s="237"/>
      <c r="DP404" s="237"/>
      <c r="DQ404" s="237"/>
      <c r="DR404" s="237"/>
      <c r="DS404" s="237"/>
      <c r="DT404" s="237"/>
      <c r="DU404" s="237"/>
      <c r="DV404" s="237"/>
      <c r="DW404" s="237"/>
      <c r="DX404" s="237"/>
      <c r="DY404" s="237"/>
      <c r="DZ404" s="237"/>
      <c r="EA404" s="237"/>
      <c r="EB404" s="237"/>
      <c r="EC404" s="237"/>
      <c r="ED404" s="237"/>
      <c r="EE404" s="237"/>
      <c r="EF404" s="237"/>
      <c r="EG404" s="237"/>
      <c r="EH404" s="237"/>
      <c r="EI404" s="237"/>
      <c r="EJ404" s="237"/>
      <c r="EK404" s="237"/>
      <c r="EL404" s="237"/>
      <c r="EM404" s="237"/>
      <c r="EN404" s="237"/>
      <c r="EO404" s="237"/>
      <c r="EP404" s="237"/>
      <c r="EQ404" s="237"/>
      <c r="ER404" s="237"/>
      <c r="ES404" s="237"/>
      <c r="ET404" s="237"/>
      <c r="EU404" s="237"/>
      <c r="EV404" s="237"/>
      <c r="EW404" s="237"/>
      <c r="EX404" s="237"/>
      <c r="EY404" s="237"/>
      <c r="EZ404" s="237"/>
      <c r="FA404" s="237"/>
      <c r="FB404" s="237"/>
      <c r="FC404" s="237"/>
      <c r="FD404" s="237"/>
      <c r="FE404" s="237"/>
      <c r="FF404" s="237"/>
      <c r="FG404" s="237"/>
      <c r="FH404" s="237"/>
      <c r="FI404" s="237"/>
      <c r="FJ404" s="237"/>
      <c r="FK404" s="237"/>
      <c r="FL404" s="237"/>
      <c r="FM404" s="237"/>
      <c r="FN404" s="237"/>
      <c r="FO404" s="237"/>
      <c r="FP404" s="237"/>
      <c r="FQ404" s="237"/>
      <c r="FR404" s="237"/>
      <c r="FS404" s="237"/>
      <c r="FT404" s="237"/>
      <c r="FU404" s="237"/>
      <c r="FV404" s="237"/>
      <c r="FW404" s="237"/>
      <c r="FX404" s="237"/>
      <c r="FY404" s="237"/>
      <c r="FZ404" s="237"/>
      <c r="GA404" s="237"/>
      <c r="GB404" s="237"/>
      <c r="GC404" s="237"/>
      <c r="GD404" s="237"/>
      <c r="GE404" s="237"/>
      <c r="GF404" s="237"/>
      <c r="GG404" s="237"/>
      <c r="GH404" s="237"/>
      <c r="GI404" s="237"/>
      <c r="GJ404" s="237"/>
      <c r="GK404" s="237"/>
      <c r="GL404" s="237"/>
      <c r="GM404" s="237"/>
      <c r="GN404" s="237"/>
      <c r="GO404" s="237"/>
      <c r="GP404" s="237"/>
      <c r="GQ404" s="237"/>
      <c r="GR404" s="237"/>
      <c r="GS404" s="237"/>
      <c r="GT404" s="237"/>
      <c r="GU404" s="237"/>
      <c r="GV404" s="237"/>
      <c r="GW404" s="237"/>
      <c r="GX404" s="237"/>
      <c r="GY404" s="237"/>
      <c r="GZ404" s="237"/>
      <c r="HA404" s="237"/>
      <c r="HB404" s="237"/>
      <c r="HC404" s="237"/>
    </row>
    <row r="405" spans="1:211" customFormat="1" ht="19.95" customHeight="1" x14ac:dyDescent="0.3">
      <c r="A405" s="36"/>
      <c r="B405" s="686" t="s">
        <v>2058</v>
      </c>
      <c r="C405" s="687"/>
      <c r="D405" s="687"/>
      <c r="E405" s="687"/>
      <c r="F405" s="687"/>
      <c r="G405" s="687"/>
      <c r="H405" s="687"/>
      <c r="I405" s="687"/>
      <c r="J405" s="687"/>
      <c r="K405" s="74"/>
      <c r="L405" s="74"/>
      <c r="M405" s="222"/>
      <c r="N405" s="74"/>
      <c r="O405" s="74"/>
      <c r="P405" s="74"/>
      <c r="Q405" s="74"/>
      <c r="R405" s="75"/>
      <c r="S405" s="36"/>
      <c r="T405" s="74"/>
      <c r="U405" s="74"/>
      <c r="V405" s="74"/>
      <c r="W405" s="74"/>
      <c r="X405" s="74"/>
      <c r="Y405" s="74"/>
      <c r="Z405" s="74"/>
      <c r="AA405" s="74"/>
      <c r="AB405" s="74"/>
      <c r="AC405" s="74"/>
      <c r="AD405" s="74"/>
      <c r="AE405" s="74"/>
      <c r="AF405" s="74"/>
      <c r="AG405" s="74"/>
      <c r="AH405" s="74"/>
      <c r="AI405" s="74"/>
      <c r="AJ405" s="74"/>
      <c r="AK405" s="74"/>
      <c r="AL405" s="74"/>
      <c r="AM405" s="74"/>
      <c r="AN405" s="74"/>
      <c r="AO405" s="74"/>
      <c r="AP405" s="74"/>
      <c r="AQ405" s="74"/>
      <c r="AR405" s="74"/>
      <c r="AS405" s="74"/>
      <c r="AT405" s="74"/>
      <c r="AU405" s="74"/>
      <c r="AV405" s="74"/>
      <c r="AW405" s="74"/>
      <c r="AX405" s="74"/>
      <c r="AY405" s="74"/>
      <c r="AZ405" s="74"/>
      <c r="BA405" s="74"/>
      <c r="BB405" s="74"/>
      <c r="BC405" s="74"/>
      <c r="BD405" s="74"/>
      <c r="BE405" s="74"/>
      <c r="BF405" s="74"/>
      <c r="BG405" s="74"/>
      <c r="BH405" s="74"/>
      <c r="BI405" s="74"/>
      <c r="BJ405" s="74"/>
      <c r="BK405" s="74"/>
      <c r="BL405" s="74"/>
      <c r="BM405" s="74"/>
      <c r="BN405" s="74"/>
      <c r="BO405" s="74"/>
      <c r="BP405" s="74"/>
      <c r="BQ405" s="74"/>
      <c r="BR405" s="74"/>
      <c r="BS405" s="74"/>
      <c r="BT405" s="74"/>
      <c r="BU405" s="74"/>
      <c r="BV405" s="74"/>
      <c r="BW405" s="74"/>
      <c r="BX405" s="74"/>
      <c r="BY405" s="74"/>
      <c r="BZ405" s="74"/>
      <c r="CA405" s="74"/>
      <c r="CB405" s="74"/>
      <c r="CC405" s="74"/>
      <c r="CD405" s="74"/>
      <c r="CE405" s="74"/>
      <c r="CF405" s="74"/>
      <c r="CG405" s="74"/>
      <c r="CH405" s="74"/>
      <c r="CI405" s="74"/>
      <c r="CJ405" s="74"/>
      <c r="CK405" s="74"/>
      <c r="CL405" s="74"/>
      <c r="CM405" s="74"/>
      <c r="CN405" s="74"/>
      <c r="CO405" s="74"/>
      <c r="CP405" s="74"/>
      <c r="CQ405" s="74"/>
      <c r="CR405" s="74"/>
      <c r="CS405" s="74"/>
      <c r="CT405" s="74"/>
      <c r="CU405" s="74"/>
      <c r="CV405" s="74"/>
      <c r="CW405" s="74"/>
      <c r="CX405" s="74"/>
      <c r="CY405" s="74"/>
      <c r="CZ405" s="74"/>
      <c r="DA405" s="74"/>
      <c r="DB405" s="74"/>
      <c r="DC405" s="74"/>
      <c r="DD405" s="74"/>
      <c r="DE405" s="74"/>
      <c r="DF405" s="74"/>
      <c r="DG405" s="74"/>
      <c r="DH405" s="74"/>
      <c r="DI405" s="74"/>
      <c r="DJ405" s="74"/>
      <c r="DK405" s="74"/>
      <c r="DL405" s="74"/>
      <c r="DM405" s="74"/>
      <c r="DN405" s="74"/>
      <c r="DO405" s="74"/>
      <c r="DP405" s="74"/>
      <c r="DQ405" s="74"/>
      <c r="DR405" s="74"/>
      <c r="DS405" s="74"/>
      <c r="DT405" s="74"/>
      <c r="DU405" s="74"/>
      <c r="DV405" s="74"/>
      <c r="DW405" s="74"/>
      <c r="DX405" s="74"/>
      <c r="DY405" s="74"/>
      <c r="DZ405" s="74"/>
      <c r="EA405" s="74"/>
      <c r="EB405" s="74"/>
      <c r="EC405" s="74"/>
      <c r="ED405" s="74"/>
      <c r="EE405" s="74"/>
      <c r="EF405" s="74"/>
      <c r="EG405" s="74"/>
      <c r="EH405" s="74"/>
      <c r="EI405" s="74"/>
      <c r="EJ405" s="74"/>
      <c r="EK405" s="74"/>
      <c r="EL405" s="74"/>
      <c r="EM405" s="74"/>
      <c r="EN405" s="74"/>
      <c r="EO405" s="74"/>
      <c r="EP405" s="74"/>
      <c r="EQ405" s="74"/>
      <c r="ER405" s="74"/>
      <c r="ES405" s="74"/>
      <c r="ET405" s="74"/>
      <c r="EU405" s="74"/>
      <c r="EV405" s="74"/>
      <c r="EW405" s="74"/>
      <c r="EX405" s="74"/>
      <c r="EY405" s="74"/>
      <c r="EZ405" s="74"/>
      <c r="FA405" s="74"/>
      <c r="FB405" s="74"/>
      <c r="FC405" s="74"/>
      <c r="FD405" s="74"/>
      <c r="FE405" s="74"/>
      <c r="FF405" s="74"/>
      <c r="FG405" s="74"/>
      <c r="FH405" s="74"/>
      <c r="FI405" s="74"/>
      <c r="FJ405" s="74"/>
      <c r="FK405" s="74"/>
      <c r="FL405" s="74"/>
      <c r="FM405" s="74"/>
      <c r="FN405" s="74"/>
      <c r="FO405" s="74"/>
      <c r="FP405" s="74"/>
      <c r="FQ405" s="74"/>
      <c r="FR405" s="74"/>
      <c r="FS405" s="74"/>
      <c r="FT405" s="74"/>
      <c r="FU405" s="74"/>
      <c r="FV405" s="74"/>
      <c r="FW405" s="74"/>
      <c r="FX405" s="74"/>
      <c r="FY405" s="74"/>
      <c r="FZ405" s="74"/>
      <c r="GA405" s="74"/>
      <c r="GB405" s="74"/>
      <c r="GC405" s="74"/>
      <c r="GD405" s="74"/>
      <c r="GE405" s="74"/>
      <c r="GF405" s="74"/>
      <c r="GG405" s="74"/>
      <c r="GH405" s="74"/>
      <c r="GI405" s="74"/>
      <c r="GJ405" s="74"/>
      <c r="GK405" s="74"/>
      <c r="GL405" s="74"/>
      <c r="GM405" s="74"/>
      <c r="GN405" s="74"/>
      <c r="GO405" s="74"/>
      <c r="GP405" s="74"/>
      <c r="GQ405" s="74"/>
      <c r="GR405" s="74"/>
      <c r="GS405" s="74"/>
      <c r="GT405" s="74"/>
      <c r="GU405" s="74"/>
      <c r="GV405" s="74"/>
      <c r="GW405" s="74"/>
      <c r="GX405" s="74"/>
      <c r="GY405" s="74"/>
      <c r="GZ405" s="74"/>
      <c r="HA405" s="74"/>
      <c r="HB405" s="74"/>
      <c r="HC405" s="74"/>
    </row>
    <row r="406" spans="1:211" s="239" customFormat="1" ht="19.95" customHeight="1" x14ac:dyDescent="0.3">
      <c r="A406" s="345"/>
      <c r="B406" s="957" t="s">
        <v>2059</v>
      </c>
      <c r="C406" s="958"/>
      <c r="D406" s="958"/>
      <c r="E406" s="958"/>
      <c r="F406" s="958"/>
      <c r="G406" s="958"/>
      <c r="H406" s="958"/>
      <c r="I406" s="958"/>
      <c r="J406" s="958"/>
      <c r="K406" s="958"/>
      <c r="L406" s="958"/>
      <c r="M406" s="494"/>
      <c r="N406" s="206"/>
      <c r="O406" s="206"/>
      <c r="P406" s="206"/>
      <c r="Q406" s="206"/>
      <c r="R406" s="238"/>
      <c r="S406" s="345"/>
      <c r="T406" s="237"/>
      <c r="U406" s="237"/>
      <c r="V406" s="237"/>
      <c r="W406" s="237"/>
      <c r="X406" s="237"/>
      <c r="Y406" s="237"/>
      <c r="Z406" s="237"/>
      <c r="AA406" s="237"/>
      <c r="AB406" s="237"/>
      <c r="AC406" s="237"/>
      <c r="AD406" s="237"/>
      <c r="AE406" s="237"/>
      <c r="AF406" s="237"/>
      <c r="AG406" s="237"/>
      <c r="AH406" s="237"/>
      <c r="AI406" s="237"/>
      <c r="AJ406" s="237"/>
      <c r="AK406" s="237"/>
      <c r="AL406" s="237"/>
      <c r="AM406" s="237"/>
      <c r="AN406" s="237"/>
      <c r="AO406" s="237"/>
      <c r="AP406" s="237"/>
      <c r="AQ406" s="237"/>
      <c r="AR406" s="237"/>
      <c r="AS406" s="237"/>
      <c r="AT406" s="237"/>
      <c r="AU406" s="237"/>
      <c r="AV406" s="237"/>
      <c r="AW406" s="237"/>
      <c r="AX406" s="237"/>
      <c r="AY406" s="237"/>
      <c r="AZ406" s="237"/>
      <c r="BA406" s="237"/>
      <c r="BB406" s="237"/>
      <c r="BC406" s="237"/>
      <c r="BD406" s="237"/>
      <c r="BE406" s="237"/>
      <c r="BF406" s="237"/>
      <c r="BG406" s="237"/>
      <c r="BH406" s="237"/>
      <c r="BI406" s="237"/>
      <c r="BJ406" s="237"/>
      <c r="BK406" s="237"/>
      <c r="BL406" s="237"/>
      <c r="BM406" s="237"/>
      <c r="BN406" s="237"/>
      <c r="BO406" s="237"/>
      <c r="BP406" s="237"/>
      <c r="BQ406" s="237"/>
      <c r="BR406" s="237"/>
      <c r="BS406" s="237"/>
      <c r="BT406" s="237"/>
      <c r="BU406" s="237"/>
      <c r="BV406" s="237"/>
      <c r="BW406" s="237"/>
      <c r="BX406" s="237"/>
      <c r="BY406" s="237"/>
      <c r="BZ406" s="237"/>
      <c r="CA406" s="237"/>
      <c r="CB406" s="237"/>
      <c r="CC406" s="237"/>
      <c r="CD406" s="237"/>
      <c r="CE406" s="237"/>
      <c r="CF406" s="237"/>
      <c r="CG406" s="237"/>
      <c r="CH406" s="237"/>
      <c r="CI406" s="237"/>
      <c r="CJ406" s="237"/>
      <c r="CK406" s="237"/>
      <c r="CL406" s="237"/>
      <c r="CM406" s="237"/>
      <c r="CN406" s="237"/>
      <c r="CO406" s="237"/>
      <c r="CP406" s="237"/>
      <c r="CQ406" s="237"/>
      <c r="CR406" s="237"/>
      <c r="CS406" s="237"/>
      <c r="CT406" s="237"/>
      <c r="CU406" s="237"/>
      <c r="CV406" s="237"/>
      <c r="CW406" s="237"/>
      <c r="CX406" s="237"/>
      <c r="CY406" s="237"/>
      <c r="CZ406" s="237"/>
      <c r="DA406" s="237"/>
      <c r="DB406" s="237"/>
      <c r="DC406" s="237"/>
      <c r="DD406" s="237"/>
      <c r="DE406" s="237"/>
      <c r="DF406" s="237"/>
      <c r="DG406" s="237"/>
      <c r="DH406" s="237"/>
      <c r="DI406" s="237"/>
      <c r="DJ406" s="237"/>
      <c r="DK406" s="237"/>
      <c r="DL406" s="237"/>
      <c r="DM406" s="237"/>
      <c r="DN406" s="237"/>
      <c r="DO406" s="237"/>
      <c r="DP406" s="237"/>
      <c r="DQ406" s="237"/>
      <c r="DR406" s="237"/>
      <c r="DS406" s="237"/>
      <c r="DT406" s="237"/>
      <c r="DU406" s="237"/>
      <c r="DV406" s="237"/>
      <c r="DW406" s="237"/>
      <c r="DX406" s="237"/>
      <c r="DY406" s="237"/>
      <c r="DZ406" s="237"/>
      <c r="EA406" s="237"/>
      <c r="EB406" s="237"/>
      <c r="EC406" s="237"/>
      <c r="ED406" s="237"/>
      <c r="EE406" s="237"/>
      <c r="EF406" s="237"/>
      <c r="EG406" s="237"/>
      <c r="EH406" s="237"/>
      <c r="EI406" s="237"/>
      <c r="EJ406" s="237"/>
      <c r="EK406" s="237"/>
      <c r="EL406" s="237"/>
      <c r="EM406" s="237"/>
      <c r="EN406" s="237"/>
      <c r="EO406" s="237"/>
      <c r="EP406" s="237"/>
      <c r="EQ406" s="237"/>
      <c r="ER406" s="237"/>
      <c r="ES406" s="237"/>
      <c r="ET406" s="237"/>
      <c r="EU406" s="237"/>
      <c r="EV406" s="237"/>
      <c r="EW406" s="237"/>
      <c r="EX406" s="237"/>
      <c r="EY406" s="237"/>
      <c r="EZ406" s="237"/>
      <c r="FA406" s="237"/>
      <c r="FB406" s="237"/>
      <c r="FC406" s="237"/>
      <c r="FD406" s="237"/>
      <c r="FE406" s="237"/>
      <c r="FF406" s="237"/>
      <c r="FG406" s="237"/>
      <c r="FH406" s="237"/>
      <c r="FI406" s="237"/>
      <c r="FJ406" s="237"/>
      <c r="FK406" s="237"/>
      <c r="FL406" s="237"/>
      <c r="FM406" s="237"/>
      <c r="FN406" s="237"/>
      <c r="FO406" s="237"/>
      <c r="FP406" s="237"/>
      <c r="FQ406" s="237"/>
      <c r="FR406" s="237"/>
      <c r="FS406" s="237"/>
      <c r="FT406" s="237"/>
      <c r="FU406" s="237"/>
      <c r="FV406" s="237"/>
      <c r="FW406" s="237"/>
      <c r="FX406" s="237"/>
      <c r="FY406" s="237"/>
      <c r="FZ406" s="237"/>
      <c r="GA406" s="237"/>
      <c r="GB406" s="237"/>
      <c r="GC406" s="237"/>
      <c r="GD406" s="237"/>
      <c r="GE406" s="237"/>
      <c r="GF406" s="237"/>
      <c r="GG406" s="237"/>
      <c r="GH406" s="237"/>
      <c r="GI406" s="237"/>
      <c r="GJ406" s="237"/>
      <c r="GK406" s="237"/>
      <c r="GL406" s="237"/>
      <c r="GM406" s="237"/>
      <c r="GN406" s="237"/>
      <c r="GO406" s="237"/>
      <c r="GP406" s="237"/>
      <c r="GQ406" s="237"/>
      <c r="GR406" s="237"/>
      <c r="GS406" s="237"/>
      <c r="GT406" s="237"/>
      <c r="GU406" s="237"/>
      <c r="GV406" s="237"/>
      <c r="GW406" s="237"/>
      <c r="GX406" s="237"/>
      <c r="GY406" s="237"/>
      <c r="GZ406" s="237"/>
      <c r="HA406" s="237"/>
      <c r="HB406" s="237"/>
      <c r="HC406" s="237"/>
    </row>
    <row r="407" spans="1:211" s="239" customFormat="1" ht="19.95" customHeight="1" x14ac:dyDescent="0.3">
      <c r="A407" s="345"/>
      <c r="B407" s="686" t="s">
        <v>2060</v>
      </c>
      <c r="C407" s="687"/>
      <c r="D407" s="687"/>
      <c r="E407" s="687"/>
      <c r="F407" s="687"/>
      <c r="G407" s="687"/>
      <c r="H407" s="687"/>
      <c r="I407" s="687"/>
      <c r="J407" s="687"/>
      <c r="K407" s="498"/>
      <c r="L407" s="498"/>
      <c r="M407" s="494"/>
      <c r="N407" s="206"/>
      <c r="O407" s="206"/>
      <c r="P407" s="206"/>
      <c r="Q407" s="206"/>
      <c r="R407" s="238"/>
      <c r="S407" s="345"/>
      <c r="T407" s="237"/>
      <c r="U407" s="237"/>
      <c r="V407" s="237"/>
      <c r="W407" s="237"/>
      <c r="X407" s="237"/>
      <c r="Y407" s="237"/>
      <c r="Z407" s="237"/>
      <c r="AA407" s="237"/>
      <c r="AB407" s="237"/>
      <c r="AC407" s="237"/>
      <c r="AD407" s="237"/>
      <c r="AE407" s="237"/>
      <c r="AF407" s="237"/>
      <c r="AG407" s="237"/>
      <c r="AH407" s="237"/>
      <c r="AI407" s="237"/>
      <c r="AJ407" s="237"/>
      <c r="AK407" s="237"/>
      <c r="AL407" s="237"/>
      <c r="AM407" s="237"/>
      <c r="AN407" s="237"/>
      <c r="AO407" s="237"/>
      <c r="AP407" s="237"/>
      <c r="AQ407" s="237"/>
      <c r="AR407" s="237"/>
      <c r="AS407" s="237"/>
      <c r="AT407" s="237"/>
      <c r="AU407" s="237"/>
      <c r="AV407" s="237"/>
      <c r="AW407" s="237"/>
      <c r="AX407" s="237"/>
      <c r="AY407" s="237"/>
      <c r="AZ407" s="237"/>
      <c r="BA407" s="237"/>
      <c r="BB407" s="237"/>
      <c r="BC407" s="237"/>
      <c r="BD407" s="237"/>
      <c r="BE407" s="237"/>
      <c r="BF407" s="237"/>
      <c r="BG407" s="237"/>
      <c r="BH407" s="237"/>
      <c r="BI407" s="237"/>
      <c r="BJ407" s="237"/>
      <c r="BK407" s="237"/>
      <c r="BL407" s="237"/>
      <c r="BM407" s="237"/>
      <c r="BN407" s="237"/>
      <c r="BO407" s="237"/>
      <c r="BP407" s="237"/>
      <c r="BQ407" s="237"/>
      <c r="BR407" s="237"/>
      <c r="BS407" s="237"/>
      <c r="BT407" s="237"/>
      <c r="BU407" s="237"/>
      <c r="BV407" s="237"/>
      <c r="BW407" s="237"/>
      <c r="BX407" s="237"/>
      <c r="BY407" s="237"/>
      <c r="BZ407" s="237"/>
      <c r="CA407" s="237"/>
      <c r="CB407" s="237"/>
      <c r="CC407" s="237"/>
      <c r="CD407" s="237"/>
      <c r="CE407" s="237"/>
      <c r="CF407" s="237"/>
      <c r="CG407" s="237"/>
      <c r="CH407" s="237"/>
      <c r="CI407" s="237"/>
      <c r="CJ407" s="237"/>
      <c r="CK407" s="237"/>
      <c r="CL407" s="237"/>
      <c r="CM407" s="237"/>
      <c r="CN407" s="237"/>
      <c r="CO407" s="237"/>
      <c r="CP407" s="237"/>
      <c r="CQ407" s="237"/>
      <c r="CR407" s="237"/>
      <c r="CS407" s="237"/>
      <c r="CT407" s="237"/>
      <c r="CU407" s="237"/>
      <c r="CV407" s="237"/>
      <c r="CW407" s="237"/>
      <c r="CX407" s="237"/>
      <c r="CY407" s="237"/>
      <c r="CZ407" s="237"/>
      <c r="DA407" s="237"/>
      <c r="DB407" s="237"/>
      <c r="DC407" s="237"/>
      <c r="DD407" s="237"/>
      <c r="DE407" s="237"/>
      <c r="DF407" s="237"/>
      <c r="DG407" s="237"/>
      <c r="DH407" s="237"/>
      <c r="DI407" s="237"/>
      <c r="DJ407" s="237"/>
      <c r="DK407" s="237"/>
      <c r="DL407" s="237"/>
      <c r="DM407" s="237"/>
      <c r="DN407" s="237"/>
      <c r="DO407" s="237"/>
      <c r="DP407" s="237"/>
      <c r="DQ407" s="237"/>
      <c r="DR407" s="237"/>
      <c r="DS407" s="237"/>
      <c r="DT407" s="237"/>
      <c r="DU407" s="237"/>
      <c r="DV407" s="237"/>
      <c r="DW407" s="237"/>
      <c r="DX407" s="237"/>
      <c r="DY407" s="237"/>
      <c r="DZ407" s="237"/>
      <c r="EA407" s="237"/>
      <c r="EB407" s="237"/>
      <c r="EC407" s="237"/>
      <c r="ED407" s="237"/>
      <c r="EE407" s="237"/>
      <c r="EF407" s="237"/>
      <c r="EG407" s="237"/>
      <c r="EH407" s="237"/>
      <c r="EI407" s="237"/>
      <c r="EJ407" s="237"/>
      <c r="EK407" s="237"/>
      <c r="EL407" s="237"/>
      <c r="EM407" s="237"/>
      <c r="EN407" s="237"/>
      <c r="EO407" s="237"/>
      <c r="EP407" s="237"/>
      <c r="EQ407" s="237"/>
      <c r="ER407" s="237"/>
      <c r="ES407" s="237"/>
      <c r="ET407" s="237"/>
      <c r="EU407" s="237"/>
      <c r="EV407" s="237"/>
      <c r="EW407" s="237"/>
      <c r="EX407" s="237"/>
      <c r="EY407" s="237"/>
      <c r="EZ407" s="237"/>
      <c r="FA407" s="237"/>
      <c r="FB407" s="237"/>
      <c r="FC407" s="237"/>
      <c r="FD407" s="237"/>
      <c r="FE407" s="237"/>
      <c r="FF407" s="237"/>
      <c r="FG407" s="237"/>
      <c r="FH407" s="237"/>
      <c r="FI407" s="237"/>
      <c r="FJ407" s="237"/>
      <c r="FK407" s="237"/>
      <c r="FL407" s="237"/>
      <c r="FM407" s="237"/>
      <c r="FN407" s="237"/>
      <c r="FO407" s="237"/>
      <c r="FP407" s="237"/>
      <c r="FQ407" s="237"/>
      <c r="FR407" s="237"/>
      <c r="FS407" s="237"/>
      <c r="FT407" s="237"/>
      <c r="FU407" s="237"/>
      <c r="FV407" s="237"/>
      <c r="FW407" s="237"/>
      <c r="FX407" s="237"/>
      <c r="FY407" s="237"/>
      <c r="FZ407" s="237"/>
      <c r="GA407" s="237"/>
      <c r="GB407" s="237"/>
      <c r="GC407" s="237"/>
      <c r="GD407" s="237"/>
      <c r="GE407" s="237"/>
      <c r="GF407" s="237"/>
      <c r="GG407" s="237"/>
      <c r="GH407" s="237"/>
      <c r="GI407" s="237"/>
      <c r="GJ407" s="237"/>
      <c r="GK407" s="237"/>
      <c r="GL407" s="237"/>
      <c r="GM407" s="237"/>
      <c r="GN407" s="237"/>
      <c r="GO407" s="237"/>
      <c r="GP407" s="237"/>
      <c r="GQ407" s="237"/>
      <c r="GR407" s="237"/>
      <c r="GS407" s="237"/>
      <c r="GT407" s="237"/>
      <c r="GU407" s="237"/>
      <c r="GV407" s="237"/>
      <c r="GW407" s="237"/>
      <c r="GX407" s="237"/>
      <c r="GY407" s="237"/>
      <c r="GZ407" s="237"/>
      <c r="HA407" s="237"/>
      <c r="HB407" s="237"/>
      <c r="HC407" s="237"/>
    </row>
    <row r="408" spans="1:211" s="239" customFormat="1" ht="19.95" customHeight="1" x14ac:dyDescent="0.3">
      <c r="A408" s="345"/>
      <c r="B408" s="957" t="s">
        <v>2061</v>
      </c>
      <c r="C408" s="958"/>
      <c r="D408" s="958"/>
      <c r="E408" s="958"/>
      <c r="F408" s="958"/>
      <c r="G408" s="958"/>
      <c r="H408" s="958"/>
      <c r="I408" s="958"/>
      <c r="J408" s="498"/>
      <c r="K408" s="498"/>
      <c r="L408" s="498"/>
      <c r="M408" s="494"/>
      <c r="N408" s="206"/>
      <c r="O408" s="206"/>
      <c r="P408" s="206"/>
      <c r="Q408" s="206"/>
      <c r="R408" s="238"/>
      <c r="S408" s="345"/>
      <c r="T408" s="237"/>
      <c r="U408" s="237"/>
      <c r="V408" s="237"/>
      <c r="W408" s="237"/>
      <c r="X408" s="237"/>
      <c r="Y408" s="237"/>
      <c r="Z408" s="237"/>
      <c r="AA408" s="237"/>
      <c r="AB408" s="237"/>
      <c r="AC408" s="237"/>
      <c r="AD408" s="237"/>
      <c r="AE408" s="237"/>
      <c r="AF408" s="237"/>
      <c r="AG408" s="237"/>
      <c r="AH408" s="237"/>
      <c r="AI408" s="237"/>
      <c r="AJ408" s="237"/>
      <c r="AK408" s="237"/>
      <c r="AL408" s="237"/>
      <c r="AM408" s="237"/>
      <c r="AN408" s="237"/>
      <c r="AO408" s="237"/>
      <c r="AP408" s="237"/>
      <c r="AQ408" s="237"/>
      <c r="AR408" s="237"/>
      <c r="AS408" s="237"/>
      <c r="AT408" s="237"/>
      <c r="AU408" s="237"/>
      <c r="AV408" s="237"/>
      <c r="AW408" s="237"/>
      <c r="AX408" s="237"/>
      <c r="AY408" s="237"/>
      <c r="AZ408" s="237"/>
      <c r="BA408" s="237"/>
      <c r="BB408" s="237"/>
      <c r="BC408" s="237"/>
      <c r="BD408" s="237"/>
      <c r="BE408" s="237"/>
      <c r="BF408" s="237"/>
      <c r="BG408" s="237"/>
      <c r="BH408" s="237"/>
      <c r="BI408" s="237"/>
      <c r="BJ408" s="237"/>
      <c r="BK408" s="237"/>
      <c r="BL408" s="237"/>
      <c r="BM408" s="237"/>
      <c r="BN408" s="237"/>
      <c r="BO408" s="237"/>
      <c r="BP408" s="237"/>
      <c r="BQ408" s="237"/>
      <c r="BR408" s="237"/>
      <c r="BS408" s="237"/>
      <c r="BT408" s="237"/>
      <c r="BU408" s="237"/>
      <c r="BV408" s="237"/>
      <c r="BW408" s="237"/>
      <c r="BX408" s="237"/>
      <c r="BY408" s="237"/>
      <c r="BZ408" s="237"/>
      <c r="CA408" s="237"/>
      <c r="CB408" s="237"/>
      <c r="CC408" s="237"/>
      <c r="CD408" s="237"/>
      <c r="CE408" s="237"/>
      <c r="CF408" s="237"/>
      <c r="CG408" s="237"/>
      <c r="CH408" s="237"/>
      <c r="CI408" s="237"/>
      <c r="CJ408" s="237"/>
      <c r="CK408" s="237"/>
      <c r="CL408" s="237"/>
      <c r="CM408" s="237"/>
      <c r="CN408" s="237"/>
      <c r="CO408" s="237"/>
      <c r="CP408" s="237"/>
      <c r="CQ408" s="237"/>
      <c r="CR408" s="237"/>
      <c r="CS408" s="237"/>
      <c r="CT408" s="237"/>
      <c r="CU408" s="237"/>
      <c r="CV408" s="237"/>
      <c r="CW408" s="237"/>
      <c r="CX408" s="237"/>
      <c r="CY408" s="237"/>
      <c r="CZ408" s="237"/>
      <c r="DA408" s="237"/>
      <c r="DB408" s="237"/>
      <c r="DC408" s="237"/>
      <c r="DD408" s="237"/>
      <c r="DE408" s="237"/>
      <c r="DF408" s="237"/>
      <c r="DG408" s="237"/>
      <c r="DH408" s="237"/>
      <c r="DI408" s="237"/>
      <c r="DJ408" s="237"/>
      <c r="DK408" s="237"/>
      <c r="DL408" s="237"/>
      <c r="DM408" s="237"/>
      <c r="DN408" s="237"/>
      <c r="DO408" s="237"/>
      <c r="DP408" s="237"/>
      <c r="DQ408" s="237"/>
      <c r="DR408" s="237"/>
      <c r="DS408" s="237"/>
      <c r="DT408" s="237"/>
      <c r="DU408" s="237"/>
      <c r="DV408" s="237"/>
      <c r="DW408" s="237"/>
      <c r="DX408" s="237"/>
      <c r="DY408" s="237"/>
      <c r="DZ408" s="237"/>
      <c r="EA408" s="237"/>
      <c r="EB408" s="237"/>
      <c r="EC408" s="237"/>
      <c r="ED408" s="237"/>
      <c r="EE408" s="237"/>
      <c r="EF408" s="237"/>
      <c r="EG408" s="237"/>
      <c r="EH408" s="237"/>
      <c r="EI408" s="237"/>
      <c r="EJ408" s="237"/>
      <c r="EK408" s="237"/>
      <c r="EL408" s="237"/>
      <c r="EM408" s="237"/>
      <c r="EN408" s="237"/>
      <c r="EO408" s="237"/>
      <c r="EP408" s="237"/>
      <c r="EQ408" s="237"/>
      <c r="ER408" s="237"/>
      <c r="ES408" s="237"/>
      <c r="ET408" s="237"/>
      <c r="EU408" s="237"/>
      <c r="EV408" s="237"/>
      <c r="EW408" s="237"/>
      <c r="EX408" s="237"/>
      <c r="EY408" s="237"/>
      <c r="EZ408" s="237"/>
      <c r="FA408" s="237"/>
      <c r="FB408" s="237"/>
      <c r="FC408" s="237"/>
      <c r="FD408" s="237"/>
      <c r="FE408" s="237"/>
      <c r="FF408" s="237"/>
      <c r="FG408" s="237"/>
      <c r="FH408" s="237"/>
      <c r="FI408" s="237"/>
      <c r="FJ408" s="237"/>
      <c r="FK408" s="237"/>
      <c r="FL408" s="237"/>
      <c r="FM408" s="237"/>
      <c r="FN408" s="237"/>
      <c r="FO408" s="237"/>
      <c r="FP408" s="237"/>
      <c r="FQ408" s="237"/>
      <c r="FR408" s="237"/>
      <c r="FS408" s="237"/>
      <c r="FT408" s="237"/>
      <c r="FU408" s="237"/>
      <c r="FV408" s="237"/>
      <c r="FW408" s="237"/>
      <c r="FX408" s="237"/>
      <c r="FY408" s="237"/>
      <c r="FZ408" s="237"/>
      <c r="GA408" s="237"/>
      <c r="GB408" s="237"/>
      <c r="GC408" s="237"/>
      <c r="GD408" s="237"/>
      <c r="GE408" s="237"/>
      <c r="GF408" s="237"/>
      <c r="GG408" s="237"/>
      <c r="GH408" s="237"/>
      <c r="GI408" s="237"/>
      <c r="GJ408" s="237"/>
      <c r="GK408" s="237"/>
      <c r="GL408" s="237"/>
      <c r="GM408" s="237"/>
      <c r="GN408" s="237"/>
      <c r="GO408" s="237"/>
      <c r="GP408" s="237"/>
      <c r="GQ408" s="237"/>
      <c r="GR408" s="237"/>
      <c r="GS408" s="237"/>
      <c r="GT408" s="237"/>
      <c r="GU408" s="237"/>
      <c r="GV408" s="237"/>
      <c r="GW408" s="237"/>
      <c r="GX408" s="237"/>
      <c r="GY408" s="237"/>
      <c r="GZ408" s="237"/>
      <c r="HA408" s="237"/>
      <c r="HB408" s="237"/>
      <c r="HC408" s="237"/>
    </row>
    <row r="409" spans="1:211" s="239" customFormat="1" ht="19.95" customHeight="1" x14ac:dyDescent="0.3">
      <c r="A409" s="345"/>
      <c r="B409" s="686" t="s">
        <v>2062</v>
      </c>
      <c r="C409" s="687"/>
      <c r="D409" s="687"/>
      <c r="E409" s="687"/>
      <c r="F409" s="687"/>
      <c r="G409" s="687"/>
      <c r="H409" s="687"/>
      <c r="I409" s="687"/>
      <c r="J409" s="687"/>
      <c r="K409" s="687"/>
      <c r="L409" s="687"/>
      <c r="M409" s="687"/>
      <c r="N409" s="206"/>
      <c r="O409" s="206"/>
      <c r="P409" s="206"/>
      <c r="Q409" s="206"/>
      <c r="R409" s="238"/>
      <c r="S409" s="345"/>
      <c r="T409" s="237"/>
      <c r="U409" s="237"/>
      <c r="V409" s="237"/>
      <c r="W409" s="237"/>
      <c r="X409" s="237"/>
      <c r="Y409" s="237"/>
      <c r="Z409" s="237"/>
      <c r="AA409" s="237"/>
      <c r="AB409" s="237"/>
      <c r="AC409" s="237"/>
      <c r="AD409" s="237"/>
      <c r="AE409" s="237"/>
      <c r="AF409" s="237"/>
      <c r="AG409" s="237"/>
      <c r="AH409" s="237"/>
      <c r="AI409" s="237"/>
      <c r="AJ409" s="237"/>
      <c r="AK409" s="237"/>
      <c r="AL409" s="237"/>
      <c r="AM409" s="237"/>
      <c r="AN409" s="237"/>
      <c r="AO409" s="237"/>
      <c r="AP409" s="237"/>
      <c r="AQ409" s="237"/>
      <c r="AR409" s="237"/>
      <c r="AS409" s="237"/>
      <c r="AT409" s="237"/>
      <c r="AU409" s="237"/>
      <c r="AV409" s="237"/>
      <c r="AW409" s="237"/>
      <c r="AX409" s="237"/>
      <c r="AY409" s="237"/>
      <c r="AZ409" s="237"/>
      <c r="BA409" s="237"/>
      <c r="BB409" s="237"/>
      <c r="BC409" s="237"/>
      <c r="BD409" s="237"/>
      <c r="BE409" s="237"/>
      <c r="BF409" s="237"/>
      <c r="BG409" s="237"/>
      <c r="BH409" s="237"/>
      <c r="BI409" s="237"/>
      <c r="BJ409" s="237"/>
      <c r="BK409" s="237"/>
      <c r="BL409" s="237"/>
      <c r="BM409" s="237"/>
      <c r="BN409" s="237"/>
      <c r="BO409" s="237"/>
      <c r="BP409" s="237"/>
      <c r="BQ409" s="237"/>
      <c r="BR409" s="237"/>
      <c r="BS409" s="237"/>
      <c r="BT409" s="237"/>
      <c r="BU409" s="237"/>
      <c r="BV409" s="237"/>
      <c r="BW409" s="237"/>
      <c r="BX409" s="237"/>
      <c r="BY409" s="237"/>
      <c r="BZ409" s="237"/>
      <c r="CA409" s="237"/>
      <c r="CB409" s="237"/>
      <c r="CC409" s="237"/>
      <c r="CD409" s="237"/>
      <c r="CE409" s="237"/>
      <c r="CF409" s="237"/>
      <c r="CG409" s="237"/>
      <c r="CH409" s="237"/>
      <c r="CI409" s="237"/>
      <c r="CJ409" s="237"/>
      <c r="CK409" s="237"/>
      <c r="CL409" s="237"/>
      <c r="CM409" s="237"/>
      <c r="CN409" s="237"/>
      <c r="CO409" s="237"/>
      <c r="CP409" s="237"/>
      <c r="CQ409" s="237"/>
      <c r="CR409" s="237"/>
      <c r="CS409" s="237"/>
      <c r="CT409" s="237"/>
      <c r="CU409" s="237"/>
      <c r="CV409" s="237"/>
      <c r="CW409" s="237"/>
      <c r="CX409" s="237"/>
      <c r="CY409" s="237"/>
      <c r="CZ409" s="237"/>
      <c r="DA409" s="237"/>
      <c r="DB409" s="237"/>
      <c r="DC409" s="237"/>
      <c r="DD409" s="237"/>
      <c r="DE409" s="237"/>
      <c r="DF409" s="237"/>
      <c r="DG409" s="237"/>
      <c r="DH409" s="237"/>
      <c r="DI409" s="237"/>
      <c r="DJ409" s="237"/>
      <c r="DK409" s="237"/>
      <c r="DL409" s="237"/>
      <c r="DM409" s="237"/>
      <c r="DN409" s="237"/>
      <c r="DO409" s="237"/>
      <c r="DP409" s="237"/>
      <c r="DQ409" s="237"/>
      <c r="DR409" s="237"/>
      <c r="DS409" s="237"/>
      <c r="DT409" s="237"/>
      <c r="DU409" s="237"/>
      <c r="DV409" s="237"/>
      <c r="DW409" s="237"/>
      <c r="DX409" s="237"/>
      <c r="DY409" s="237"/>
      <c r="DZ409" s="237"/>
      <c r="EA409" s="237"/>
      <c r="EB409" s="237"/>
      <c r="EC409" s="237"/>
      <c r="ED409" s="237"/>
      <c r="EE409" s="237"/>
      <c r="EF409" s="237"/>
      <c r="EG409" s="237"/>
      <c r="EH409" s="237"/>
      <c r="EI409" s="237"/>
      <c r="EJ409" s="237"/>
      <c r="EK409" s="237"/>
      <c r="EL409" s="237"/>
      <c r="EM409" s="237"/>
      <c r="EN409" s="237"/>
      <c r="EO409" s="237"/>
      <c r="EP409" s="237"/>
      <c r="EQ409" s="237"/>
      <c r="ER409" s="237"/>
      <c r="ES409" s="237"/>
      <c r="ET409" s="237"/>
      <c r="EU409" s="237"/>
      <c r="EV409" s="237"/>
      <c r="EW409" s="237"/>
      <c r="EX409" s="237"/>
      <c r="EY409" s="237"/>
      <c r="EZ409" s="237"/>
      <c r="FA409" s="237"/>
      <c r="FB409" s="237"/>
      <c r="FC409" s="237"/>
      <c r="FD409" s="237"/>
      <c r="FE409" s="237"/>
      <c r="FF409" s="237"/>
      <c r="FG409" s="237"/>
      <c r="FH409" s="237"/>
      <c r="FI409" s="237"/>
      <c r="FJ409" s="237"/>
      <c r="FK409" s="237"/>
      <c r="FL409" s="237"/>
      <c r="FM409" s="237"/>
      <c r="FN409" s="237"/>
      <c r="FO409" s="237"/>
      <c r="FP409" s="237"/>
      <c r="FQ409" s="237"/>
      <c r="FR409" s="237"/>
      <c r="FS409" s="237"/>
      <c r="FT409" s="237"/>
      <c r="FU409" s="237"/>
      <c r="FV409" s="237"/>
      <c r="FW409" s="237"/>
      <c r="FX409" s="237"/>
      <c r="FY409" s="237"/>
      <c r="FZ409" s="237"/>
      <c r="GA409" s="237"/>
      <c r="GB409" s="237"/>
      <c r="GC409" s="237"/>
      <c r="GD409" s="237"/>
      <c r="GE409" s="237"/>
      <c r="GF409" s="237"/>
      <c r="GG409" s="237"/>
      <c r="GH409" s="237"/>
      <c r="GI409" s="237"/>
      <c r="GJ409" s="237"/>
      <c r="GK409" s="237"/>
      <c r="GL409" s="237"/>
      <c r="GM409" s="237"/>
      <c r="GN409" s="237"/>
      <c r="GO409" s="237"/>
      <c r="GP409" s="237"/>
      <c r="GQ409" s="237"/>
      <c r="GR409" s="237"/>
      <c r="GS409" s="237"/>
      <c r="GT409" s="237"/>
      <c r="GU409" s="237"/>
      <c r="GV409" s="237"/>
      <c r="GW409" s="237"/>
      <c r="GX409" s="237"/>
      <c r="GY409" s="237"/>
      <c r="GZ409" s="237"/>
      <c r="HA409" s="237"/>
      <c r="HB409" s="237"/>
      <c r="HC409" s="237"/>
    </row>
    <row r="410" spans="1:211" s="239" customFormat="1" ht="19.95" customHeight="1" x14ac:dyDescent="0.3">
      <c r="A410" s="345"/>
      <c r="B410" s="957" t="s">
        <v>2063</v>
      </c>
      <c r="C410" s="958"/>
      <c r="D410" s="958"/>
      <c r="E410" s="958"/>
      <c r="F410" s="958"/>
      <c r="G410" s="958"/>
      <c r="H410" s="958"/>
      <c r="I410" s="958"/>
      <c r="J410" s="498"/>
      <c r="K410" s="498"/>
      <c r="L410" s="498"/>
      <c r="M410" s="494"/>
      <c r="N410" s="206"/>
      <c r="O410" s="206"/>
      <c r="P410" s="206"/>
      <c r="Q410" s="206"/>
      <c r="R410" s="238"/>
      <c r="S410" s="345"/>
      <c r="T410" s="237"/>
      <c r="U410" s="237"/>
      <c r="V410" s="237"/>
      <c r="W410" s="237"/>
      <c r="X410" s="237"/>
      <c r="Y410" s="237"/>
      <c r="Z410" s="237"/>
      <c r="AA410" s="237"/>
      <c r="AB410" s="237"/>
      <c r="AC410" s="237"/>
      <c r="AD410" s="237"/>
      <c r="AE410" s="237"/>
      <c r="AF410" s="237"/>
      <c r="AG410" s="237"/>
      <c r="AH410" s="237"/>
      <c r="AI410" s="237"/>
      <c r="AJ410" s="237"/>
      <c r="AK410" s="237"/>
      <c r="AL410" s="237"/>
      <c r="AM410" s="237"/>
      <c r="AN410" s="237"/>
      <c r="AO410" s="237"/>
      <c r="AP410" s="237"/>
      <c r="AQ410" s="237"/>
      <c r="AR410" s="237"/>
      <c r="AS410" s="237"/>
      <c r="AT410" s="237"/>
      <c r="AU410" s="237"/>
      <c r="AV410" s="237"/>
      <c r="AW410" s="237"/>
      <c r="AX410" s="237"/>
      <c r="AY410" s="237"/>
      <c r="AZ410" s="237"/>
      <c r="BA410" s="237"/>
      <c r="BB410" s="237"/>
      <c r="BC410" s="237"/>
      <c r="BD410" s="237"/>
      <c r="BE410" s="237"/>
      <c r="BF410" s="237"/>
      <c r="BG410" s="237"/>
      <c r="BH410" s="237"/>
      <c r="BI410" s="237"/>
      <c r="BJ410" s="237"/>
      <c r="BK410" s="237"/>
      <c r="BL410" s="237"/>
      <c r="BM410" s="237"/>
      <c r="BN410" s="237"/>
      <c r="BO410" s="237"/>
      <c r="BP410" s="237"/>
      <c r="BQ410" s="237"/>
      <c r="BR410" s="237"/>
      <c r="BS410" s="237"/>
      <c r="BT410" s="237"/>
      <c r="BU410" s="237"/>
      <c r="BV410" s="237"/>
      <c r="BW410" s="237"/>
      <c r="BX410" s="237"/>
      <c r="BY410" s="237"/>
      <c r="BZ410" s="237"/>
      <c r="CA410" s="237"/>
      <c r="CB410" s="237"/>
      <c r="CC410" s="237"/>
      <c r="CD410" s="237"/>
      <c r="CE410" s="237"/>
      <c r="CF410" s="237"/>
      <c r="CG410" s="237"/>
      <c r="CH410" s="237"/>
      <c r="CI410" s="237"/>
      <c r="CJ410" s="237"/>
      <c r="CK410" s="237"/>
      <c r="CL410" s="237"/>
      <c r="CM410" s="237"/>
      <c r="CN410" s="237"/>
      <c r="CO410" s="237"/>
      <c r="CP410" s="237"/>
      <c r="CQ410" s="237"/>
      <c r="CR410" s="237"/>
      <c r="CS410" s="237"/>
      <c r="CT410" s="237"/>
      <c r="CU410" s="237"/>
      <c r="CV410" s="237"/>
      <c r="CW410" s="237"/>
      <c r="CX410" s="237"/>
      <c r="CY410" s="237"/>
      <c r="CZ410" s="237"/>
      <c r="DA410" s="237"/>
      <c r="DB410" s="237"/>
      <c r="DC410" s="237"/>
      <c r="DD410" s="237"/>
      <c r="DE410" s="237"/>
      <c r="DF410" s="237"/>
      <c r="DG410" s="237"/>
      <c r="DH410" s="237"/>
      <c r="DI410" s="237"/>
      <c r="DJ410" s="237"/>
      <c r="DK410" s="237"/>
      <c r="DL410" s="237"/>
      <c r="DM410" s="237"/>
      <c r="DN410" s="237"/>
      <c r="DO410" s="237"/>
      <c r="DP410" s="237"/>
      <c r="DQ410" s="237"/>
      <c r="DR410" s="237"/>
      <c r="DS410" s="237"/>
      <c r="DT410" s="237"/>
      <c r="DU410" s="237"/>
      <c r="DV410" s="237"/>
      <c r="DW410" s="237"/>
      <c r="DX410" s="237"/>
      <c r="DY410" s="237"/>
      <c r="DZ410" s="237"/>
      <c r="EA410" s="237"/>
      <c r="EB410" s="237"/>
      <c r="EC410" s="237"/>
      <c r="ED410" s="237"/>
      <c r="EE410" s="237"/>
      <c r="EF410" s="237"/>
      <c r="EG410" s="237"/>
      <c r="EH410" s="237"/>
      <c r="EI410" s="237"/>
      <c r="EJ410" s="237"/>
      <c r="EK410" s="237"/>
      <c r="EL410" s="237"/>
      <c r="EM410" s="237"/>
      <c r="EN410" s="237"/>
      <c r="EO410" s="237"/>
      <c r="EP410" s="237"/>
      <c r="EQ410" s="237"/>
      <c r="ER410" s="237"/>
      <c r="ES410" s="237"/>
      <c r="ET410" s="237"/>
      <c r="EU410" s="237"/>
      <c r="EV410" s="237"/>
      <c r="EW410" s="237"/>
      <c r="EX410" s="237"/>
      <c r="EY410" s="237"/>
      <c r="EZ410" s="237"/>
      <c r="FA410" s="237"/>
      <c r="FB410" s="237"/>
      <c r="FC410" s="237"/>
      <c r="FD410" s="237"/>
      <c r="FE410" s="237"/>
      <c r="FF410" s="237"/>
      <c r="FG410" s="237"/>
      <c r="FH410" s="237"/>
      <c r="FI410" s="237"/>
      <c r="FJ410" s="237"/>
      <c r="FK410" s="237"/>
      <c r="FL410" s="237"/>
      <c r="FM410" s="237"/>
      <c r="FN410" s="237"/>
      <c r="FO410" s="237"/>
      <c r="FP410" s="237"/>
      <c r="FQ410" s="237"/>
      <c r="FR410" s="237"/>
      <c r="FS410" s="237"/>
      <c r="FT410" s="237"/>
      <c r="FU410" s="237"/>
      <c r="FV410" s="237"/>
      <c r="FW410" s="237"/>
      <c r="FX410" s="237"/>
      <c r="FY410" s="237"/>
      <c r="FZ410" s="237"/>
      <c r="GA410" s="237"/>
      <c r="GB410" s="237"/>
      <c r="GC410" s="237"/>
      <c r="GD410" s="237"/>
      <c r="GE410" s="237"/>
      <c r="GF410" s="237"/>
      <c r="GG410" s="237"/>
      <c r="GH410" s="237"/>
      <c r="GI410" s="237"/>
      <c r="GJ410" s="237"/>
      <c r="GK410" s="237"/>
      <c r="GL410" s="237"/>
      <c r="GM410" s="237"/>
      <c r="GN410" s="237"/>
      <c r="GO410" s="237"/>
      <c r="GP410" s="237"/>
      <c r="GQ410" s="237"/>
      <c r="GR410" s="237"/>
      <c r="GS410" s="237"/>
      <c r="GT410" s="237"/>
      <c r="GU410" s="237"/>
      <c r="GV410" s="237"/>
      <c r="GW410" s="237"/>
      <c r="GX410" s="237"/>
      <c r="GY410" s="237"/>
      <c r="GZ410" s="237"/>
      <c r="HA410" s="237"/>
      <c r="HB410" s="237"/>
      <c r="HC410" s="237"/>
    </row>
    <row r="411" spans="1:211" s="239" customFormat="1" ht="19.95" customHeight="1" x14ac:dyDescent="0.3">
      <c r="A411" s="345"/>
      <c r="B411" s="686" t="s">
        <v>2064</v>
      </c>
      <c r="C411" s="687"/>
      <c r="D411" s="687"/>
      <c r="E411" s="687"/>
      <c r="F411" s="687"/>
      <c r="G411" s="687"/>
      <c r="H411" s="687"/>
      <c r="I411" s="687"/>
      <c r="J411" s="687"/>
      <c r="K411" s="687"/>
      <c r="L411" s="687"/>
      <c r="M411" s="687"/>
      <c r="N411" s="687"/>
      <c r="O411" s="687"/>
      <c r="P411" s="687"/>
      <c r="Q411" s="687"/>
      <c r="R411" s="688"/>
      <c r="S411" s="345"/>
      <c r="T411" s="237"/>
      <c r="U411" s="237"/>
      <c r="V411" s="237"/>
      <c r="W411" s="237"/>
      <c r="X411" s="237"/>
      <c r="Y411" s="237"/>
      <c r="Z411" s="237"/>
      <c r="AA411" s="237"/>
      <c r="AB411" s="237"/>
      <c r="AC411" s="237"/>
      <c r="AD411" s="237"/>
      <c r="AE411" s="237"/>
      <c r="AF411" s="237"/>
      <c r="AG411" s="237"/>
      <c r="AH411" s="237"/>
      <c r="AI411" s="237"/>
      <c r="AJ411" s="237"/>
      <c r="AK411" s="237"/>
      <c r="AL411" s="237"/>
      <c r="AM411" s="237"/>
      <c r="AN411" s="237"/>
      <c r="AO411" s="237"/>
      <c r="AP411" s="237"/>
      <c r="AQ411" s="237"/>
      <c r="AR411" s="237"/>
      <c r="AS411" s="237"/>
      <c r="AT411" s="237"/>
      <c r="AU411" s="237"/>
      <c r="AV411" s="237"/>
      <c r="AW411" s="237"/>
      <c r="AX411" s="237"/>
      <c r="AY411" s="237"/>
      <c r="AZ411" s="237"/>
      <c r="BA411" s="237"/>
      <c r="BB411" s="237"/>
      <c r="BC411" s="237"/>
      <c r="BD411" s="237"/>
      <c r="BE411" s="237"/>
      <c r="BF411" s="237"/>
      <c r="BG411" s="237"/>
      <c r="BH411" s="237"/>
      <c r="BI411" s="237"/>
      <c r="BJ411" s="237"/>
      <c r="BK411" s="237"/>
      <c r="BL411" s="237"/>
      <c r="BM411" s="237"/>
      <c r="BN411" s="237"/>
      <c r="BO411" s="237"/>
      <c r="BP411" s="237"/>
      <c r="BQ411" s="237"/>
      <c r="BR411" s="237"/>
      <c r="BS411" s="237"/>
      <c r="BT411" s="237"/>
      <c r="BU411" s="237"/>
      <c r="BV411" s="237"/>
      <c r="BW411" s="237"/>
      <c r="BX411" s="237"/>
      <c r="BY411" s="237"/>
      <c r="BZ411" s="237"/>
      <c r="CA411" s="237"/>
      <c r="CB411" s="237"/>
      <c r="CC411" s="237"/>
      <c r="CD411" s="237"/>
      <c r="CE411" s="237"/>
      <c r="CF411" s="237"/>
      <c r="CG411" s="237"/>
      <c r="CH411" s="237"/>
      <c r="CI411" s="237"/>
      <c r="CJ411" s="237"/>
      <c r="CK411" s="237"/>
      <c r="CL411" s="237"/>
      <c r="CM411" s="237"/>
      <c r="CN411" s="237"/>
      <c r="CO411" s="237"/>
      <c r="CP411" s="237"/>
      <c r="CQ411" s="237"/>
      <c r="CR411" s="237"/>
      <c r="CS411" s="237"/>
      <c r="CT411" s="237"/>
      <c r="CU411" s="237"/>
      <c r="CV411" s="237"/>
      <c r="CW411" s="237"/>
      <c r="CX411" s="237"/>
      <c r="CY411" s="237"/>
      <c r="CZ411" s="237"/>
      <c r="DA411" s="237"/>
      <c r="DB411" s="237"/>
      <c r="DC411" s="237"/>
      <c r="DD411" s="237"/>
      <c r="DE411" s="237"/>
      <c r="DF411" s="237"/>
      <c r="DG411" s="237"/>
      <c r="DH411" s="237"/>
      <c r="DI411" s="237"/>
      <c r="DJ411" s="237"/>
      <c r="DK411" s="237"/>
      <c r="DL411" s="237"/>
      <c r="DM411" s="237"/>
      <c r="DN411" s="237"/>
      <c r="DO411" s="237"/>
      <c r="DP411" s="237"/>
      <c r="DQ411" s="237"/>
      <c r="DR411" s="237"/>
      <c r="DS411" s="237"/>
      <c r="DT411" s="237"/>
      <c r="DU411" s="237"/>
      <c r="DV411" s="237"/>
      <c r="DW411" s="237"/>
      <c r="DX411" s="237"/>
      <c r="DY411" s="237"/>
      <c r="DZ411" s="237"/>
      <c r="EA411" s="237"/>
      <c r="EB411" s="237"/>
      <c r="EC411" s="237"/>
      <c r="ED411" s="237"/>
      <c r="EE411" s="237"/>
      <c r="EF411" s="237"/>
      <c r="EG411" s="237"/>
      <c r="EH411" s="237"/>
      <c r="EI411" s="237"/>
      <c r="EJ411" s="237"/>
      <c r="EK411" s="237"/>
      <c r="EL411" s="237"/>
      <c r="EM411" s="237"/>
      <c r="EN411" s="237"/>
      <c r="EO411" s="237"/>
      <c r="EP411" s="237"/>
      <c r="EQ411" s="237"/>
      <c r="ER411" s="237"/>
      <c r="ES411" s="237"/>
      <c r="ET411" s="237"/>
      <c r="EU411" s="237"/>
      <c r="EV411" s="237"/>
      <c r="EW411" s="237"/>
      <c r="EX411" s="237"/>
      <c r="EY411" s="237"/>
      <c r="EZ411" s="237"/>
      <c r="FA411" s="237"/>
      <c r="FB411" s="237"/>
      <c r="FC411" s="237"/>
      <c r="FD411" s="237"/>
      <c r="FE411" s="237"/>
      <c r="FF411" s="237"/>
      <c r="FG411" s="237"/>
      <c r="FH411" s="237"/>
      <c r="FI411" s="237"/>
      <c r="FJ411" s="237"/>
      <c r="FK411" s="237"/>
      <c r="FL411" s="237"/>
      <c r="FM411" s="237"/>
      <c r="FN411" s="237"/>
      <c r="FO411" s="237"/>
      <c r="FP411" s="237"/>
      <c r="FQ411" s="237"/>
      <c r="FR411" s="237"/>
      <c r="FS411" s="237"/>
      <c r="FT411" s="237"/>
      <c r="FU411" s="237"/>
      <c r="FV411" s="237"/>
      <c r="FW411" s="237"/>
      <c r="FX411" s="237"/>
      <c r="FY411" s="237"/>
      <c r="FZ411" s="237"/>
      <c r="GA411" s="237"/>
      <c r="GB411" s="237"/>
      <c r="GC411" s="237"/>
      <c r="GD411" s="237"/>
      <c r="GE411" s="237"/>
      <c r="GF411" s="237"/>
      <c r="GG411" s="237"/>
      <c r="GH411" s="237"/>
      <c r="GI411" s="237"/>
      <c r="GJ411" s="237"/>
      <c r="GK411" s="237"/>
      <c r="GL411" s="237"/>
      <c r="GM411" s="237"/>
      <c r="GN411" s="237"/>
      <c r="GO411" s="237"/>
      <c r="GP411" s="237"/>
      <c r="GQ411" s="237"/>
      <c r="GR411" s="237"/>
      <c r="GS411" s="237"/>
      <c r="GT411" s="237"/>
      <c r="GU411" s="237"/>
      <c r="GV411" s="237"/>
      <c r="GW411" s="237"/>
      <c r="GX411" s="237"/>
      <c r="GY411" s="237"/>
      <c r="GZ411" s="237"/>
      <c r="HA411" s="237"/>
      <c r="HB411" s="237"/>
      <c r="HC411" s="237"/>
    </row>
    <row r="412" spans="1:211" s="239" customFormat="1" ht="19.95" customHeight="1" x14ac:dyDescent="0.3">
      <c r="A412" s="345"/>
      <c r="B412" s="957" t="s">
        <v>2065</v>
      </c>
      <c r="C412" s="958"/>
      <c r="D412" s="958"/>
      <c r="E412" s="958"/>
      <c r="F412" s="958"/>
      <c r="G412" s="958"/>
      <c r="H412" s="958"/>
      <c r="I412" s="958"/>
      <c r="J412" s="498"/>
      <c r="K412" s="498"/>
      <c r="L412" s="498"/>
      <c r="M412" s="494"/>
      <c r="N412" s="206"/>
      <c r="O412" s="206"/>
      <c r="P412" s="206"/>
      <c r="Q412" s="206"/>
      <c r="R412" s="238"/>
      <c r="S412" s="345"/>
      <c r="T412" s="237"/>
      <c r="U412" s="237"/>
      <c r="V412" s="237"/>
      <c r="W412" s="237"/>
      <c r="X412" s="237"/>
      <c r="Y412" s="237"/>
      <c r="Z412" s="237"/>
      <c r="AA412" s="237"/>
      <c r="AB412" s="237"/>
      <c r="AC412" s="237"/>
      <c r="AD412" s="237"/>
      <c r="AE412" s="237"/>
      <c r="AF412" s="237"/>
      <c r="AG412" s="237"/>
      <c r="AH412" s="237"/>
      <c r="AI412" s="237"/>
      <c r="AJ412" s="237"/>
      <c r="AK412" s="237"/>
      <c r="AL412" s="237"/>
      <c r="AM412" s="237"/>
      <c r="AN412" s="237"/>
      <c r="AO412" s="237"/>
      <c r="AP412" s="237"/>
      <c r="AQ412" s="237"/>
      <c r="AR412" s="237"/>
      <c r="AS412" s="237"/>
      <c r="AT412" s="237"/>
      <c r="AU412" s="237"/>
      <c r="AV412" s="237"/>
      <c r="AW412" s="237"/>
      <c r="AX412" s="237"/>
      <c r="AY412" s="237"/>
      <c r="AZ412" s="237"/>
      <c r="BA412" s="237"/>
      <c r="BB412" s="237"/>
      <c r="BC412" s="237"/>
      <c r="BD412" s="237"/>
      <c r="BE412" s="237"/>
      <c r="BF412" s="237"/>
      <c r="BG412" s="237"/>
      <c r="BH412" s="237"/>
      <c r="BI412" s="237"/>
      <c r="BJ412" s="237"/>
      <c r="BK412" s="237"/>
      <c r="BL412" s="237"/>
      <c r="BM412" s="237"/>
      <c r="BN412" s="237"/>
      <c r="BO412" s="237"/>
      <c r="BP412" s="237"/>
      <c r="BQ412" s="237"/>
      <c r="BR412" s="237"/>
      <c r="BS412" s="237"/>
      <c r="BT412" s="237"/>
      <c r="BU412" s="237"/>
      <c r="BV412" s="237"/>
      <c r="BW412" s="237"/>
      <c r="BX412" s="237"/>
      <c r="BY412" s="237"/>
      <c r="BZ412" s="237"/>
      <c r="CA412" s="237"/>
      <c r="CB412" s="237"/>
      <c r="CC412" s="237"/>
      <c r="CD412" s="237"/>
      <c r="CE412" s="237"/>
      <c r="CF412" s="237"/>
      <c r="CG412" s="237"/>
      <c r="CH412" s="237"/>
      <c r="CI412" s="237"/>
      <c r="CJ412" s="237"/>
      <c r="CK412" s="237"/>
      <c r="CL412" s="237"/>
      <c r="CM412" s="237"/>
      <c r="CN412" s="237"/>
      <c r="CO412" s="237"/>
      <c r="CP412" s="237"/>
      <c r="CQ412" s="237"/>
      <c r="CR412" s="237"/>
      <c r="CS412" s="237"/>
      <c r="CT412" s="237"/>
      <c r="CU412" s="237"/>
      <c r="CV412" s="237"/>
      <c r="CW412" s="237"/>
      <c r="CX412" s="237"/>
      <c r="CY412" s="237"/>
      <c r="CZ412" s="237"/>
      <c r="DA412" s="237"/>
      <c r="DB412" s="237"/>
      <c r="DC412" s="237"/>
      <c r="DD412" s="237"/>
      <c r="DE412" s="237"/>
      <c r="DF412" s="237"/>
      <c r="DG412" s="237"/>
      <c r="DH412" s="237"/>
      <c r="DI412" s="237"/>
      <c r="DJ412" s="237"/>
      <c r="DK412" s="237"/>
      <c r="DL412" s="237"/>
      <c r="DM412" s="237"/>
      <c r="DN412" s="237"/>
      <c r="DO412" s="237"/>
      <c r="DP412" s="237"/>
      <c r="DQ412" s="237"/>
      <c r="DR412" s="237"/>
      <c r="DS412" s="237"/>
      <c r="DT412" s="237"/>
      <c r="DU412" s="237"/>
      <c r="DV412" s="237"/>
      <c r="DW412" s="237"/>
      <c r="DX412" s="237"/>
      <c r="DY412" s="237"/>
      <c r="DZ412" s="237"/>
      <c r="EA412" s="237"/>
      <c r="EB412" s="237"/>
      <c r="EC412" s="237"/>
      <c r="ED412" s="237"/>
      <c r="EE412" s="237"/>
      <c r="EF412" s="237"/>
      <c r="EG412" s="237"/>
      <c r="EH412" s="237"/>
      <c r="EI412" s="237"/>
      <c r="EJ412" s="237"/>
      <c r="EK412" s="237"/>
      <c r="EL412" s="237"/>
      <c r="EM412" s="237"/>
      <c r="EN412" s="237"/>
      <c r="EO412" s="237"/>
      <c r="EP412" s="237"/>
      <c r="EQ412" s="237"/>
      <c r="ER412" s="237"/>
      <c r="ES412" s="237"/>
      <c r="ET412" s="237"/>
      <c r="EU412" s="237"/>
      <c r="EV412" s="237"/>
      <c r="EW412" s="237"/>
      <c r="EX412" s="237"/>
      <c r="EY412" s="237"/>
      <c r="EZ412" s="237"/>
      <c r="FA412" s="237"/>
      <c r="FB412" s="237"/>
      <c r="FC412" s="237"/>
      <c r="FD412" s="237"/>
      <c r="FE412" s="237"/>
      <c r="FF412" s="237"/>
      <c r="FG412" s="237"/>
      <c r="FH412" s="237"/>
      <c r="FI412" s="237"/>
      <c r="FJ412" s="237"/>
      <c r="FK412" s="237"/>
      <c r="FL412" s="237"/>
      <c r="FM412" s="237"/>
      <c r="FN412" s="237"/>
      <c r="FO412" s="237"/>
      <c r="FP412" s="237"/>
      <c r="FQ412" s="237"/>
      <c r="FR412" s="237"/>
      <c r="FS412" s="237"/>
      <c r="FT412" s="237"/>
      <c r="FU412" s="237"/>
      <c r="FV412" s="237"/>
      <c r="FW412" s="237"/>
      <c r="FX412" s="237"/>
      <c r="FY412" s="237"/>
      <c r="FZ412" s="237"/>
      <c r="GA412" s="237"/>
      <c r="GB412" s="237"/>
      <c r="GC412" s="237"/>
      <c r="GD412" s="237"/>
      <c r="GE412" s="237"/>
      <c r="GF412" s="237"/>
      <c r="GG412" s="237"/>
      <c r="GH412" s="237"/>
      <c r="GI412" s="237"/>
      <c r="GJ412" s="237"/>
      <c r="GK412" s="237"/>
      <c r="GL412" s="237"/>
      <c r="GM412" s="237"/>
      <c r="GN412" s="237"/>
      <c r="GO412" s="237"/>
      <c r="GP412" s="237"/>
      <c r="GQ412" s="237"/>
      <c r="GR412" s="237"/>
      <c r="GS412" s="237"/>
      <c r="GT412" s="237"/>
      <c r="GU412" s="237"/>
      <c r="GV412" s="237"/>
      <c r="GW412" s="237"/>
      <c r="GX412" s="237"/>
      <c r="GY412" s="237"/>
      <c r="GZ412" s="237"/>
      <c r="HA412" s="237"/>
      <c r="HB412" s="237"/>
      <c r="HC412" s="237"/>
    </row>
    <row r="413" spans="1:211" customFormat="1" ht="10.199999999999999" customHeight="1" x14ac:dyDescent="0.3">
      <c r="A413" s="36"/>
      <c r="B413" s="76"/>
      <c r="C413" s="223"/>
      <c r="D413" s="77"/>
      <c r="E413" s="224"/>
      <c r="F413" s="225"/>
      <c r="G413" s="77"/>
      <c r="H413" s="77"/>
      <c r="I413" s="77"/>
      <c r="J413" s="77"/>
      <c r="K413" s="77"/>
      <c r="L413" s="77"/>
      <c r="M413" s="77"/>
      <c r="N413" s="77"/>
      <c r="O413" s="77"/>
      <c r="P413" s="77"/>
      <c r="Q413" s="77"/>
      <c r="R413" s="78"/>
      <c r="S413" s="36"/>
      <c r="T413" s="74"/>
      <c r="U413" s="74"/>
      <c r="V413" s="74"/>
      <c r="W413" s="74"/>
      <c r="X413" s="74"/>
      <c r="Y413" s="74"/>
      <c r="Z413" s="74"/>
      <c r="AA413" s="74"/>
      <c r="AB413" s="74"/>
      <c r="AC413" s="74"/>
      <c r="AD413" s="74"/>
      <c r="AE413" s="74"/>
      <c r="AF413" s="74"/>
      <c r="AG413" s="74"/>
      <c r="AH413" s="74"/>
      <c r="AI413" s="74"/>
      <c r="AJ413" s="74"/>
      <c r="AK413" s="74"/>
      <c r="AL413" s="74"/>
      <c r="AM413" s="74"/>
      <c r="AN413" s="74"/>
      <c r="AO413" s="74"/>
      <c r="AP413" s="74"/>
      <c r="AQ413" s="74"/>
      <c r="AR413" s="74"/>
      <c r="AS413" s="74"/>
      <c r="AT413" s="74"/>
      <c r="AU413" s="74"/>
      <c r="AV413" s="74"/>
      <c r="AW413" s="74"/>
      <c r="AX413" s="74"/>
      <c r="AY413" s="74"/>
      <c r="AZ413" s="74"/>
      <c r="BA413" s="74"/>
      <c r="BB413" s="74"/>
      <c r="BC413" s="74"/>
      <c r="BD413" s="74"/>
      <c r="BE413" s="74"/>
      <c r="BF413" s="74"/>
      <c r="BG413" s="74"/>
      <c r="BH413" s="74"/>
      <c r="BI413" s="74"/>
      <c r="BJ413" s="74"/>
      <c r="BK413" s="74"/>
      <c r="BL413" s="74"/>
      <c r="BM413" s="74"/>
      <c r="BN413" s="74"/>
      <c r="BO413" s="74"/>
      <c r="BP413" s="74"/>
      <c r="BQ413" s="74"/>
      <c r="BR413" s="74"/>
      <c r="BS413" s="74"/>
      <c r="BT413" s="74"/>
      <c r="BU413" s="74"/>
      <c r="BV413" s="74"/>
      <c r="BW413" s="74"/>
      <c r="BX413" s="74"/>
      <c r="BY413" s="74"/>
      <c r="BZ413" s="74"/>
      <c r="CA413" s="74"/>
      <c r="CB413" s="74"/>
      <c r="CC413" s="74"/>
      <c r="CD413" s="74"/>
      <c r="CE413" s="74"/>
      <c r="CF413" s="74"/>
      <c r="CG413" s="74"/>
      <c r="CH413" s="74"/>
      <c r="CI413" s="74"/>
      <c r="CJ413" s="74"/>
      <c r="CK413" s="74"/>
      <c r="CL413" s="74"/>
      <c r="CM413" s="74"/>
      <c r="CN413" s="74"/>
      <c r="CO413" s="74"/>
      <c r="CP413" s="74"/>
      <c r="CQ413" s="74"/>
      <c r="CR413" s="74"/>
      <c r="CS413" s="74"/>
      <c r="CT413" s="74"/>
      <c r="CU413" s="74"/>
      <c r="CV413" s="74"/>
      <c r="CW413" s="74"/>
      <c r="CX413" s="74"/>
      <c r="CY413" s="74"/>
      <c r="CZ413" s="74"/>
      <c r="DA413" s="74"/>
      <c r="DB413" s="74"/>
      <c r="DC413" s="74"/>
      <c r="DD413" s="74"/>
      <c r="DE413" s="74"/>
      <c r="DF413" s="74"/>
      <c r="DG413" s="74"/>
      <c r="DH413" s="74"/>
      <c r="DI413" s="74"/>
      <c r="DJ413" s="74"/>
      <c r="DK413" s="74"/>
      <c r="DL413" s="74"/>
      <c r="DM413" s="74"/>
      <c r="DN413" s="74"/>
      <c r="DO413" s="74"/>
      <c r="DP413" s="74"/>
      <c r="DQ413" s="74"/>
      <c r="DR413" s="74"/>
      <c r="DS413" s="74"/>
      <c r="DT413" s="74"/>
      <c r="DU413" s="74"/>
      <c r="DV413" s="74"/>
      <c r="DW413" s="74"/>
      <c r="DX413" s="74"/>
      <c r="DY413" s="74"/>
      <c r="DZ413" s="74"/>
      <c r="EA413" s="74"/>
      <c r="EB413" s="74"/>
      <c r="EC413" s="74"/>
      <c r="ED413" s="74"/>
      <c r="EE413" s="74"/>
      <c r="EF413" s="74"/>
      <c r="EG413" s="74"/>
      <c r="EH413" s="74"/>
      <c r="EI413" s="74"/>
      <c r="EJ413" s="74"/>
      <c r="EK413" s="74"/>
      <c r="EL413" s="74"/>
      <c r="EM413" s="74"/>
      <c r="EN413" s="74"/>
      <c r="EO413" s="74"/>
      <c r="EP413" s="74"/>
      <c r="EQ413" s="74"/>
      <c r="ER413" s="74"/>
      <c r="ES413" s="74"/>
      <c r="ET413" s="74"/>
      <c r="EU413" s="74"/>
      <c r="EV413" s="74"/>
      <c r="EW413" s="74"/>
      <c r="EX413" s="74"/>
      <c r="EY413" s="74"/>
      <c r="EZ413" s="74"/>
      <c r="FA413" s="74"/>
      <c r="FB413" s="74"/>
      <c r="FC413" s="74"/>
      <c r="FD413" s="74"/>
      <c r="FE413" s="74"/>
      <c r="FF413" s="74"/>
      <c r="FG413" s="74"/>
      <c r="FH413" s="74"/>
      <c r="FI413" s="74"/>
      <c r="FJ413" s="74"/>
      <c r="FK413" s="74"/>
      <c r="FL413" s="74"/>
      <c r="FM413" s="74"/>
      <c r="FN413" s="74"/>
      <c r="FO413" s="74"/>
      <c r="FP413" s="74"/>
      <c r="FQ413" s="74"/>
      <c r="FR413" s="74"/>
      <c r="FS413" s="74"/>
      <c r="FT413" s="74"/>
      <c r="FU413" s="74"/>
      <c r="FV413" s="74"/>
      <c r="FW413" s="74"/>
      <c r="FX413" s="74"/>
      <c r="FY413" s="74"/>
      <c r="FZ413" s="74"/>
      <c r="GA413" s="74"/>
      <c r="GB413" s="74"/>
      <c r="GC413" s="74"/>
      <c r="GD413" s="74"/>
      <c r="GE413" s="74"/>
      <c r="GF413" s="74"/>
      <c r="GG413" s="74"/>
      <c r="GH413" s="74"/>
      <c r="GI413" s="74"/>
      <c r="GJ413" s="74"/>
      <c r="GK413" s="74"/>
      <c r="GL413" s="74"/>
      <c r="GM413" s="74"/>
      <c r="GN413" s="74"/>
      <c r="GO413" s="74"/>
      <c r="GP413" s="74"/>
      <c r="GQ413" s="74"/>
      <c r="GR413" s="74"/>
      <c r="GS413" s="74"/>
      <c r="GT413" s="74"/>
      <c r="GU413" s="74"/>
      <c r="GV413" s="74"/>
      <c r="GW413" s="74"/>
      <c r="GX413" s="74"/>
      <c r="GY413" s="74"/>
      <c r="GZ413" s="74"/>
      <c r="HA413" s="74"/>
      <c r="HB413" s="74"/>
      <c r="HC413" s="74"/>
    </row>
    <row r="414" spans="1:211" customFormat="1" ht="19.95" customHeight="1" x14ac:dyDescent="0.3">
      <c r="A414" s="36"/>
      <c r="B414" s="36"/>
      <c r="C414" s="234"/>
      <c r="D414" s="234"/>
      <c r="E414" s="132"/>
      <c r="F414" s="132"/>
      <c r="G414" s="132"/>
      <c r="H414" s="132"/>
      <c r="I414" s="36"/>
      <c r="J414" s="36"/>
      <c r="K414" s="36"/>
      <c r="L414" s="36"/>
      <c r="M414" s="36"/>
      <c r="N414" s="36"/>
      <c r="O414" s="36"/>
      <c r="P414" s="36"/>
      <c r="Q414" s="36"/>
      <c r="R414" s="36"/>
      <c r="S414" s="36"/>
      <c r="T414" s="74"/>
      <c r="U414" s="74"/>
      <c r="V414" s="74"/>
      <c r="W414" s="74"/>
      <c r="X414" s="74"/>
      <c r="Y414" s="74"/>
      <c r="Z414" s="74"/>
      <c r="AA414" s="74"/>
      <c r="AB414" s="74"/>
      <c r="AC414" s="74"/>
      <c r="AD414" s="74"/>
      <c r="AE414" s="74"/>
      <c r="AF414" s="74"/>
      <c r="AG414" s="74"/>
      <c r="AH414" s="74"/>
      <c r="AI414" s="74"/>
      <c r="AJ414" s="74"/>
      <c r="AK414" s="74"/>
      <c r="AL414" s="74"/>
      <c r="AM414" s="74"/>
      <c r="AN414" s="74"/>
      <c r="AO414" s="74"/>
      <c r="AP414" s="74"/>
      <c r="AQ414" s="74"/>
      <c r="AR414" s="74"/>
      <c r="AS414" s="74"/>
      <c r="AT414" s="74"/>
      <c r="AU414" s="74"/>
      <c r="AV414" s="74"/>
      <c r="AW414" s="74"/>
      <c r="AX414" s="74"/>
      <c r="AY414" s="74"/>
      <c r="AZ414" s="74"/>
      <c r="BA414" s="74"/>
      <c r="BB414" s="74"/>
      <c r="BC414" s="74"/>
      <c r="BD414" s="74"/>
      <c r="BE414" s="74"/>
      <c r="BF414" s="74"/>
      <c r="BG414" s="74"/>
      <c r="BH414" s="74"/>
      <c r="BI414" s="74"/>
      <c r="BJ414" s="74"/>
      <c r="BK414" s="74"/>
      <c r="BL414" s="74"/>
      <c r="BM414" s="74"/>
      <c r="BN414" s="74"/>
      <c r="BO414" s="74"/>
      <c r="BP414" s="74"/>
      <c r="BQ414" s="74"/>
      <c r="BR414" s="74"/>
      <c r="BS414" s="74"/>
      <c r="BT414" s="74"/>
      <c r="BU414" s="74"/>
      <c r="BV414" s="74"/>
      <c r="BW414" s="74"/>
      <c r="BX414" s="74"/>
      <c r="BY414" s="74"/>
      <c r="BZ414" s="74"/>
      <c r="CA414" s="74"/>
      <c r="CB414" s="74"/>
      <c r="CC414" s="74"/>
      <c r="CD414" s="74"/>
      <c r="CE414" s="74"/>
      <c r="CF414" s="74"/>
      <c r="CG414" s="74"/>
      <c r="CH414" s="74"/>
      <c r="CI414" s="74"/>
      <c r="CJ414" s="74"/>
      <c r="CK414" s="74"/>
      <c r="CL414" s="74"/>
      <c r="CM414" s="74"/>
      <c r="CN414" s="74"/>
      <c r="CO414" s="74"/>
      <c r="CP414" s="74"/>
      <c r="CQ414" s="74"/>
      <c r="CR414" s="74"/>
      <c r="CS414" s="74"/>
      <c r="CT414" s="74"/>
      <c r="CU414" s="74"/>
      <c r="CV414" s="74"/>
      <c r="CW414" s="74"/>
      <c r="CX414" s="74"/>
      <c r="CY414" s="74"/>
      <c r="CZ414" s="74"/>
      <c r="DA414" s="74"/>
      <c r="DB414" s="74"/>
      <c r="DC414" s="74"/>
      <c r="DD414" s="74"/>
      <c r="DE414" s="74"/>
      <c r="DF414" s="74"/>
      <c r="DG414" s="74"/>
      <c r="DH414" s="74"/>
      <c r="DI414" s="74"/>
      <c r="DJ414" s="74"/>
      <c r="DK414" s="74"/>
      <c r="DL414" s="74"/>
      <c r="DM414" s="74"/>
      <c r="DN414" s="74"/>
      <c r="DO414" s="74"/>
      <c r="DP414" s="74"/>
      <c r="DQ414" s="74"/>
      <c r="DR414" s="74"/>
      <c r="DS414" s="74"/>
      <c r="DT414" s="74"/>
      <c r="DU414" s="74"/>
      <c r="DV414" s="74"/>
      <c r="DW414" s="74"/>
      <c r="DX414" s="74"/>
      <c r="DY414" s="74"/>
      <c r="DZ414" s="74"/>
      <c r="EA414" s="74"/>
      <c r="EB414" s="74"/>
      <c r="EC414" s="74"/>
      <c r="ED414" s="74"/>
      <c r="EE414" s="74"/>
      <c r="EF414" s="74"/>
      <c r="EG414" s="74"/>
      <c r="EH414" s="74"/>
      <c r="EI414" s="74"/>
      <c r="EJ414" s="74"/>
      <c r="EK414" s="74"/>
      <c r="EL414" s="74"/>
      <c r="EM414" s="74"/>
      <c r="EN414" s="74"/>
      <c r="EO414" s="74"/>
      <c r="EP414" s="74"/>
      <c r="EQ414" s="74"/>
      <c r="ER414" s="74"/>
      <c r="ES414" s="74"/>
      <c r="ET414" s="74"/>
      <c r="EU414" s="74"/>
      <c r="EV414" s="74"/>
      <c r="EW414" s="74"/>
      <c r="EX414" s="74"/>
      <c r="EY414" s="74"/>
      <c r="EZ414" s="74"/>
      <c r="FA414" s="74"/>
      <c r="FB414" s="74"/>
      <c r="FC414" s="74"/>
      <c r="FD414" s="74"/>
      <c r="FE414" s="74"/>
      <c r="FF414" s="74"/>
      <c r="FG414" s="74"/>
      <c r="FH414" s="74"/>
      <c r="FI414" s="74"/>
      <c r="FJ414" s="74"/>
      <c r="FK414" s="74"/>
      <c r="FL414" s="74"/>
      <c r="FM414" s="74"/>
      <c r="FN414" s="74"/>
      <c r="FO414" s="74"/>
      <c r="FP414" s="74"/>
      <c r="FQ414" s="74"/>
      <c r="FR414" s="74"/>
      <c r="FS414" s="74"/>
      <c r="FT414" s="74"/>
      <c r="FU414" s="74"/>
      <c r="FV414" s="74"/>
      <c r="FW414" s="74"/>
      <c r="FX414" s="74"/>
      <c r="FY414" s="74"/>
      <c r="FZ414" s="74"/>
      <c r="GA414" s="74"/>
      <c r="GB414" s="74"/>
      <c r="GC414" s="74"/>
      <c r="GD414" s="74"/>
      <c r="GE414" s="74"/>
      <c r="GF414" s="74"/>
      <c r="GG414" s="74"/>
      <c r="GH414" s="74"/>
      <c r="GI414" s="74"/>
      <c r="GJ414" s="74"/>
      <c r="GK414" s="74"/>
      <c r="GL414" s="74"/>
      <c r="GM414" s="74"/>
      <c r="GN414" s="74"/>
      <c r="GO414" s="74"/>
      <c r="GP414" s="74"/>
      <c r="GQ414" s="74"/>
      <c r="GR414" s="74"/>
      <c r="GS414" s="74"/>
      <c r="GT414" s="74"/>
      <c r="GU414" s="74"/>
      <c r="GV414" s="74"/>
      <c r="GW414" s="74"/>
      <c r="GX414" s="74"/>
      <c r="GY414" s="74"/>
      <c r="GZ414" s="74"/>
      <c r="HA414" s="74"/>
      <c r="HB414" s="74"/>
      <c r="HC414" s="74"/>
    </row>
  </sheetData>
  <sheetProtection algorithmName="SHA-512" hashValue="QKFMkTkIouBfL8eKszN8OluxE+RaAdigOmvH8a2jwAiH6zDsS7ZB14mrKeqTyPRvvk0YZMc4bbAX6Hny7EdyRA==" saltValue="QkmIb+iDWDVf3NIgwovvZg==" spinCount="100000" sheet="1" objects="1" scenarios="1"/>
  <mergeCells count="316">
    <mergeCell ref="B412:I412"/>
    <mergeCell ref="B404:L404"/>
    <mergeCell ref="B405:J405"/>
    <mergeCell ref="B406:L406"/>
    <mergeCell ref="B407:J407"/>
    <mergeCell ref="B408:I408"/>
    <mergeCell ref="B409:M409"/>
    <mergeCell ref="B410:I410"/>
    <mergeCell ref="B411:R411"/>
    <mergeCell ref="B395:N395"/>
    <mergeCell ref="B397:N397"/>
    <mergeCell ref="B393:N393"/>
    <mergeCell ref="B394:I394"/>
    <mergeCell ref="B403:J403"/>
    <mergeCell ref="B398:N398"/>
    <mergeCell ref="B400:L400"/>
    <mergeCell ref="B401:M401"/>
    <mergeCell ref="B402:J402"/>
    <mergeCell ref="B396:R396"/>
    <mergeCell ref="B399:J399"/>
    <mergeCell ref="B392:J392"/>
    <mergeCell ref="B358:Q358"/>
    <mergeCell ref="B359:I359"/>
    <mergeCell ref="B355:R356"/>
    <mergeCell ref="B357:N357"/>
    <mergeCell ref="B360:R360"/>
    <mergeCell ref="B362:R363"/>
    <mergeCell ref="B364:M364"/>
    <mergeCell ref="B381:K381"/>
    <mergeCell ref="B382:R382"/>
    <mergeCell ref="B383:J383"/>
    <mergeCell ref="B384:R384"/>
    <mergeCell ref="B385:I385"/>
    <mergeCell ref="B386:G386"/>
    <mergeCell ref="B389:L389"/>
    <mergeCell ref="B390:J390"/>
    <mergeCell ref="B366:L366"/>
    <mergeCell ref="B387:I387"/>
    <mergeCell ref="B388:G388"/>
    <mergeCell ref="B55:R55"/>
    <mergeCell ref="B367:K367"/>
    <mergeCell ref="B368:M368"/>
    <mergeCell ref="B369:G369"/>
    <mergeCell ref="B370:N370"/>
    <mergeCell ref="B371:J371"/>
    <mergeCell ref="B372:Q372"/>
    <mergeCell ref="B373:I373"/>
    <mergeCell ref="B374:I374"/>
    <mergeCell ref="B346:L346"/>
    <mergeCell ref="B348:R349"/>
    <mergeCell ref="B350:L350"/>
    <mergeCell ref="B351:M351"/>
    <mergeCell ref="B352:N352"/>
    <mergeCell ref="B353:N353"/>
    <mergeCell ref="B354:N354"/>
    <mergeCell ref="B341:L341"/>
    <mergeCell ref="B342:M342"/>
    <mergeCell ref="B338:M338"/>
    <mergeCell ref="B340:N340"/>
    <mergeCell ref="B343:K343"/>
    <mergeCell ref="B337:G337"/>
    <mergeCell ref="B331:J331"/>
    <mergeCell ref="B347:J347"/>
    <mergeCell ref="B335:R335"/>
    <mergeCell ref="B339:M339"/>
    <mergeCell ref="B344:M344"/>
    <mergeCell ref="B345:K345"/>
    <mergeCell ref="B376:N376"/>
    <mergeCell ref="B377:J377"/>
    <mergeCell ref="B378:Q378"/>
    <mergeCell ref="B379:J379"/>
    <mergeCell ref="B380:G380"/>
    <mergeCell ref="B361:J361"/>
    <mergeCell ref="B365:J365"/>
    <mergeCell ref="B375:N375"/>
    <mergeCell ref="B285:Q285"/>
    <mergeCell ref="B286:R286"/>
    <mergeCell ref="E215:N215"/>
    <mergeCell ref="E216:L216"/>
    <mergeCell ref="E217:L217"/>
    <mergeCell ref="E218:N218"/>
    <mergeCell ref="E219:N219"/>
    <mergeCell ref="E227:Q227"/>
    <mergeCell ref="E228:Q228"/>
    <mergeCell ref="E229:P229"/>
    <mergeCell ref="M271:P271"/>
    <mergeCell ref="F271:L271"/>
    <mergeCell ref="E267:O267"/>
    <mergeCell ref="D260:F260"/>
    <mergeCell ref="E249:N249"/>
    <mergeCell ref="F56:G56"/>
    <mergeCell ref="B281:R281"/>
    <mergeCell ref="B282:E282"/>
    <mergeCell ref="F282:G282"/>
    <mergeCell ref="E250:M250"/>
    <mergeCell ref="E208:N208"/>
    <mergeCell ref="B279:R279"/>
    <mergeCell ref="E195:R196"/>
    <mergeCell ref="E266:Q266"/>
    <mergeCell ref="F275:L275"/>
    <mergeCell ref="F276:L276"/>
    <mergeCell ref="E190:R190"/>
    <mergeCell ref="E191:R191"/>
    <mergeCell ref="E192:G192"/>
    <mergeCell ref="F94:G96"/>
    <mergeCell ref="E181:R182"/>
    <mergeCell ref="E161:R162"/>
    <mergeCell ref="E268:R269"/>
    <mergeCell ref="G120:L120"/>
    <mergeCell ref="E242:R242"/>
    <mergeCell ref="E244:R245"/>
    <mergeCell ref="E239:R240"/>
    <mergeCell ref="E230:O230"/>
    <mergeCell ref="F274:L274"/>
    <mergeCell ref="E293:N294"/>
    <mergeCell ref="B295:D296"/>
    <mergeCell ref="E295:N296"/>
    <mergeCell ref="B304:E304"/>
    <mergeCell ref="F304:I304"/>
    <mergeCell ref="E297:H297"/>
    <mergeCell ref="B288:I288"/>
    <mergeCell ref="B289:D290"/>
    <mergeCell ref="E298:N299"/>
    <mergeCell ref="E300:N300"/>
    <mergeCell ref="E204:K204"/>
    <mergeCell ref="B323:I323"/>
    <mergeCell ref="B319:R319"/>
    <mergeCell ref="B320:N320"/>
    <mergeCell ref="B321:K321"/>
    <mergeCell ref="B313:I313"/>
    <mergeCell ref="B314:I314"/>
    <mergeCell ref="B312:N312"/>
    <mergeCell ref="B284:N284"/>
    <mergeCell ref="B283:F283"/>
    <mergeCell ref="B305:I305"/>
    <mergeCell ref="B311:G311"/>
    <mergeCell ref="B307:R307"/>
    <mergeCell ref="B322:R322"/>
    <mergeCell ref="E301:N303"/>
    <mergeCell ref="B301:D303"/>
    <mergeCell ref="B318:R318"/>
    <mergeCell ref="B287:P287"/>
    <mergeCell ref="B310:E310"/>
    <mergeCell ref="F310:G310"/>
    <mergeCell ref="E289:N290"/>
    <mergeCell ref="B291:D292"/>
    <mergeCell ref="E291:N292"/>
    <mergeCell ref="B293:D294"/>
    <mergeCell ref="B316:R316"/>
    <mergeCell ref="E210:R210"/>
    <mergeCell ref="B329:M329"/>
    <mergeCell ref="E234:R234"/>
    <mergeCell ref="E258:N258"/>
    <mergeCell ref="B309:R309"/>
    <mergeCell ref="E123:R124"/>
    <mergeCell ref="E127:R128"/>
    <mergeCell ref="E129:R130"/>
    <mergeCell ref="E139:R140"/>
    <mergeCell ref="E141:G141"/>
    <mergeCell ref="E142:J142"/>
    <mergeCell ref="E143:J143"/>
    <mergeCell ref="E147:R147"/>
    <mergeCell ref="E152:R152"/>
    <mergeCell ref="E146:R146"/>
    <mergeCell ref="E153:R153"/>
    <mergeCell ref="E154:R154"/>
    <mergeCell ref="E157:R158"/>
    <mergeCell ref="E159:R160"/>
    <mergeCell ref="F273:L273"/>
    <mergeCell ref="F272:L272"/>
    <mergeCell ref="E184:F184"/>
    <mergeCell ref="E203:Q203"/>
    <mergeCell ref="L77:L83"/>
    <mergeCell ref="E148:R148"/>
    <mergeCell ref="B330:K330"/>
    <mergeCell ref="B12:C12"/>
    <mergeCell ref="E131:R132"/>
    <mergeCell ref="E133:R134"/>
    <mergeCell ref="E135:R136"/>
    <mergeCell ref="E188:G188"/>
    <mergeCell ref="E189:Q189"/>
    <mergeCell ref="E262:Q262"/>
    <mergeCell ref="E263:R263"/>
    <mergeCell ref="E264:P264"/>
    <mergeCell ref="E265:R265"/>
    <mergeCell ref="E236:R237"/>
    <mergeCell ref="E235:R235"/>
    <mergeCell ref="E200:Q200"/>
    <mergeCell ref="E251:L251"/>
    <mergeCell ref="E257:N257"/>
    <mergeCell ref="E168:R169"/>
    <mergeCell ref="E170:R171"/>
    <mergeCell ref="E172:R173"/>
    <mergeCell ref="E176:R178"/>
    <mergeCell ref="E149:R149"/>
    <mergeCell ref="E255:R256"/>
    <mergeCell ref="B26:R26"/>
    <mergeCell ref="B326:R326"/>
    <mergeCell ref="E98:L98"/>
    <mergeCell ref="E211:R211"/>
    <mergeCell ref="D12:F12"/>
    <mergeCell ref="B30:K30"/>
    <mergeCell ref="B27:L27"/>
    <mergeCell ref="E65:K65"/>
    <mergeCell ref="E68:G68"/>
    <mergeCell ref="E62:F62"/>
    <mergeCell ref="E69:L69"/>
    <mergeCell ref="E71:L71"/>
    <mergeCell ref="E209:K209"/>
    <mergeCell ref="E206:I206"/>
    <mergeCell ref="H78:J78"/>
    <mergeCell ref="E113:R114"/>
    <mergeCell ref="H84:J84"/>
    <mergeCell ref="O77:Q77"/>
    <mergeCell ref="F77:G79"/>
    <mergeCell ref="H77:J77"/>
    <mergeCell ref="M77:N80"/>
    <mergeCell ref="F80:G80"/>
    <mergeCell ref="E106:L106"/>
    <mergeCell ref="H80:J80"/>
    <mergeCell ref="M83:N83"/>
    <mergeCell ref="B56:E56"/>
    <mergeCell ref="B6:R6"/>
    <mergeCell ref="B4:R4"/>
    <mergeCell ref="B332:J332"/>
    <mergeCell ref="M82:N82"/>
    <mergeCell ref="B328:F328"/>
    <mergeCell ref="E72:P72"/>
    <mergeCell ref="E74:O74"/>
    <mergeCell ref="F76:G76"/>
    <mergeCell ref="H76:J76"/>
    <mergeCell ref="M76:N76"/>
    <mergeCell ref="O76:Q76"/>
    <mergeCell ref="D50:Q50"/>
    <mergeCell ref="B44:F44"/>
    <mergeCell ref="B45:I45"/>
    <mergeCell ref="B46:F46"/>
    <mergeCell ref="B47:P47"/>
    <mergeCell ref="B48:G48"/>
    <mergeCell ref="B49:J49"/>
    <mergeCell ref="B14:C14"/>
    <mergeCell ref="B39:G39"/>
    <mergeCell ref="B40:L40"/>
    <mergeCell ref="B15:C15"/>
    <mergeCell ref="B38:M38"/>
    <mergeCell ref="B8:R8"/>
    <mergeCell ref="D253:F253"/>
    <mergeCell ref="B34:R34"/>
    <mergeCell ref="H96:J96"/>
    <mergeCell ref="H86:J86"/>
    <mergeCell ref="H87:J87"/>
    <mergeCell ref="F89:G91"/>
    <mergeCell ref="H89:J89"/>
    <mergeCell ref="H90:J90"/>
    <mergeCell ref="H91:J91"/>
    <mergeCell ref="H88:J88"/>
    <mergeCell ref="E77:E96"/>
    <mergeCell ref="E63:R63"/>
    <mergeCell ref="O80:Q80"/>
    <mergeCell ref="B41:F41"/>
    <mergeCell ref="E220:R222"/>
    <mergeCell ref="O81:Q81"/>
    <mergeCell ref="H83:J83"/>
    <mergeCell ref="E118:R119"/>
    <mergeCell ref="E115:R115"/>
    <mergeCell ref="E120:F120"/>
    <mergeCell ref="E66:M66"/>
    <mergeCell ref="F85:G88"/>
    <mergeCell ref="D58:F58"/>
    <mergeCell ref="B52:R52"/>
    <mergeCell ref="D9:F9"/>
    <mergeCell ref="D10:F10"/>
    <mergeCell ref="D11:F11"/>
    <mergeCell ref="D13:F13"/>
    <mergeCell ref="D14:F14"/>
    <mergeCell ref="B43:Q43"/>
    <mergeCell ref="B31:I31"/>
    <mergeCell ref="B36:E36"/>
    <mergeCell ref="D15:F15"/>
    <mergeCell ref="B9:C9"/>
    <mergeCell ref="B10:C10"/>
    <mergeCell ref="B11:C11"/>
    <mergeCell ref="B18:R18"/>
    <mergeCell ref="B28:R29"/>
    <mergeCell ref="B20:L20"/>
    <mergeCell ref="B22:R22"/>
    <mergeCell ref="D23:N23"/>
    <mergeCell ref="B13:C13"/>
    <mergeCell ref="B37:P37"/>
    <mergeCell ref="B24:R25"/>
    <mergeCell ref="D16:F16"/>
    <mergeCell ref="B16:C16"/>
    <mergeCell ref="H94:J94"/>
    <mergeCell ref="B42:R42"/>
    <mergeCell ref="H85:J85"/>
    <mergeCell ref="H79:J79"/>
    <mergeCell ref="O79:Q79"/>
    <mergeCell ref="B54:Q54"/>
    <mergeCell ref="B60:M60"/>
    <mergeCell ref="E226:P226"/>
    <mergeCell ref="E163:R163"/>
    <mergeCell ref="E167:R167"/>
    <mergeCell ref="E116:R117"/>
    <mergeCell ref="E193:R193"/>
    <mergeCell ref="E194:J194"/>
    <mergeCell ref="M105:Q105"/>
    <mergeCell ref="H93:J93"/>
    <mergeCell ref="O78:Q78"/>
    <mergeCell ref="H95:J95"/>
    <mergeCell ref="F92:G93"/>
    <mergeCell ref="H92:J92"/>
    <mergeCell ref="E107:R108"/>
    <mergeCell ref="F81:G84"/>
    <mergeCell ref="H81:J81"/>
    <mergeCell ref="H82:J82"/>
    <mergeCell ref="M81:N81"/>
  </mergeCells>
  <hyperlinks>
    <hyperlink ref="B9:C9" location="Aide!B18" display="Partie 1" xr:uid="{F83670E6-58C1-49B0-A16E-FC1D6E7BBE70}"/>
    <hyperlink ref="B10:C10" location="Aide!B34" display="Partie 2" xr:uid="{0B4E040C-C4FB-4209-B26E-4E02DFF1F78F}"/>
    <hyperlink ref="B11:C11" location="Aide!B52" display="Partie 3" xr:uid="{91DB3469-C7DA-47EA-BBFB-F9387C8DD755}"/>
    <hyperlink ref="B13:C13" location="Aide!B307" display="Partie 5" xr:uid="{D4A80F40-C96D-4EA4-985E-BBB3ED6B05D9}"/>
    <hyperlink ref="B14:C14" location="Aide!B316" display="Partie 6" xr:uid="{BA5FF06B-AF55-43AA-A30E-0DF61A9B2DA0}"/>
    <hyperlink ref="B15:C15" location="Aide!B326" display="Partie 7" xr:uid="{A5BF886A-7855-4DFB-BD52-8749F89D205B}"/>
    <hyperlink ref="B12:C12" location="Aide!B279" display="Partie 4" xr:uid="{03942B35-13C1-4F52-9020-4BF3C6CD729E}"/>
    <hyperlink ref="B339" r:id="rId1" xr:uid="{8468472B-E27A-4F13-A98C-F5E945E4B031}"/>
    <hyperlink ref="B341" r:id="rId2" xr:uid="{FA7CA7BB-5CCD-48AC-83EC-B538BAE6507D}"/>
    <hyperlink ref="B343" r:id="rId3" xr:uid="{FFE786F0-5AC0-4901-8605-298CB4617C1B}"/>
    <hyperlink ref="B345" r:id="rId4" xr:uid="{843B799E-4C6C-4158-8D71-31FFCE78B635}"/>
    <hyperlink ref="B347" r:id="rId5" xr:uid="{7871C85A-3340-43A5-B030-241310080E48}"/>
    <hyperlink ref="B359" r:id="rId6" xr:uid="{2041FB13-FDDF-4FD2-9058-902396205A1A}"/>
    <hyperlink ref="B357" r:id="rId7" xr:uid="{C58E66AD-7262-4F79-A3A2-86CD255E9A0C}"/>
    <hyperlink ref="B361" r:id="rId8" xr:uid="{31388353-6571-4F18-926F-1AFD02AE295D}"/>
    <hyperlink ref="B364" r:id="rId9" xr:uid="{3CBF2F78-D40F-4C5E-B03E-F50BA0E81C42}"/>
    <hyperlink ref="B350" r:id="rId10" xr:uid="{858B233E-2762-4F0B-B562-5334DAF17637}"/>
    <hyperlink ref="B352" r:id="rId11" xr:uid="{D8C90E1C-C17A-4C7E-84E1-1B0EBA59A7B1}"/>
    <hyperlink ref="B354" r:id="rId12" xr:uid="{53C5D317-50D6-48E8-9794-83D179C9FA8F}"/>
    <hyperlink ref="B366" r:id="rId13" location="!displayDocument/00000093149" display="https://mtl.ged.montreal.ca/constellio/?collection=mtlca&amp;portal=REPDOCVDM - !displayDocument/00000093149" xr:uid="{D5F1BA56-588D-41C1-9FEB-88F22ECF47D0}"/>
    <hyperlink ref="B368" r:id="rId14" xr:uid="{4FCDD880-3D91-40D7-9D21-4821F71FBD9C}"/>
    <hyperlink ref="B370" r:id="rId15" xr:uid="{465E8115-4EF1-4D9D-94AC-FB270F4800CE}"/>
    <hyperlink ref="B372" r:id="rId16" xr:uid="{8E13B6CD-C612-4129-8979-673975E61936}"/>
    <hyperlink ref="B374" r:id="rId17" xr:uid="{BF7A6C9E-D26D-450D-8B8A-151977E0087A}"/>
    <hyperlink ref="B376" r:id="rId18" xr:uid="{F9A34D7E-887C-40D9-8D4C-3537820CC42E}"/>
    <hyperlink ref="B378" r:id="rId19" location=":~:text=Qu'est%2Dce%20qu',probl%C3%A9matiques%20environnementales%2C%20%C3%A9conomiques%20et%20sociales" display="https://quebecvert.com/dossiers-strategiques/environnement/infrastructures-vegetalisees/ - :~:text=Qu'est%2Dce%20qu',probl%C3%A9matiques%20environnementales%2C%20%C3%A9conomiques%20et%20sociales" xr:uid="{3EB37758-9363-4C40-A173-C43E03BF811C}"/>
    <hyperlink ref="B380" r:id="rId20" xr:uid="{7F20ED65-9886-452F-9B04-A47A3A657EDC}"/>
    <hyperlink ref="B382" r:id="rId21" xr:uid="{C2F1C0CA-A5DD-4F9A-A8E4-CB5E9F005722}"/>
    <hyperlink ref="B384" r:id="rId22" xr:uid="{F95E842C-FBB2-435A-AF0D-BF117A610B6E}"/>
    <hyperlink ref="B386" r:id="rId23" xr:uid="{44ACBF6B-FBDF-4492-92B1-B95ADBAA9AE1}"/>
    <hyperlink ref="B388" r:id="rId24" xr:uid="{53D06FEA-1751-423D-9C2A-74A479F73057}"/>
    <hyperlink ref="B16:C16" location="Aide!B335" display="Partie 8" xr:uid="{299B6D99-6B66-4188-B894-D7816A449B6B}"/>
    <hyperlink ref="E109" r:id="rId25" xr:uid="{B1A9C00A-F335-4345-9F29-FC4569C5E6E5}"/>
    <hyperlink ref="F56:G56" r:id="rId26" display="gamunicipal@ceriu.qc.ca" xr:uid="{B17E942C-B248-4275-8E7D-046B55B06A20}"/>
    <hyperlink ref="F282:G282" r:id="rId27" display="gamunicipal@ceriu.qc.ca" xr:uid="{974ACA7D-8FB2-4F6A-9099-F0FBCF1C2785}"/>
    <hyperlink ref="F310:G310" r:id="rId28" display="gamunicipal@ceriu.qc.ca" xr:uid="{567B9EB9-EB24-4AB4-9CE4-5D06D9D2D8A7}"/>
    <hyperlink ref="F304:I304" r:id="rId29" display="Guide d'élaboration d'un plan de gestion d'actifs municipaux du CERIU" xr:uid="{0DBC846D-7163-4BC6-BBC8-0D2C0E2FC39F}"/>
    <hyperlink ref="B390" r:id="rId30" xr:uid="{40B52FC1-22DC-4D6F-94C1-3C11625A6AEC}"/>
    <hyperlink ref="B396" r:id="rId31" xr:uid="{B59A2D3B-B495-4A22-8C70-2D81805CF6EA}"/>
    <hyperlink ref="B394" r:id="rId32" xr:uid="{5E245029-9621-48CC-A12A-55C0589C9069}"/>
    <hyperlink ref="B398" r:id="rId33" xr:uid="{C4E68A0F-B43D-4D9C-A076-3EBC0C7BB87A}"/>
    <hyperlink ref="B400" r:id="rId34" xr:uid="{24F71C18-7F01-49C8-A6F1-1210CAA99BFA}"/>
    <hyperlink ref="B402" r:id="rId35" xr:uid="{362F2EFD-1686-4767-8D1B-11D9E8D307DB}"/>
    <hyperlink ref="B404" r:id="rId36" xr:uid="{BAE2B0E2-35BE-4E27-B768-C36145D701D7}"/>
    <hyperlink ref="B406" r:id="rId37" xr:uid="{BDE848B4-892F-4F90-8E4A-E7AABE976E10}"/>
    <hyperlink ref="B408" r:id="rId38" xr:uid="{AFB5EF2D-B639-41D7-852E-4F3FE9755950}"/>
    <hyperlink ref="B410" r:id="rId39" xr:uid="{A8A9A696-1BE4-4E94-8255-BB0006663567}"/>
    <hyperlink ref="B412" r:id="rId40" xr:uid="{1D9543F1-4E71-4610-88A6-B19BFBE84C96}"/>
  </hyperlinks>
  <printOptions horizontalCentered="1" verticalCentered="1"/>
  <pageMargins left="0" right="0" top="0.39370078740157483" bottom="0.39370078740157483" header="0.19685039370078741" footer="0.19685039370078741"/>
  <pageSetup paperSize="9" scale="63" fitToHeight="0" orientation="landscape" horizontalDpi="1200" verticalDpi="1200" r:id="rId41"/>
  <headerFooter>
    <oddHeader>&amp;C&amp;"-,Gras"&amp;14Aide &amp;"-,Normal"- Outil d'aide à la réalisation d'un inventaire des infrastructures vertes de gestion des eaux pluviales</oddHeader>
    <oddFooter>Page &amp;P de &amp;N</oddFooter>
  </headerFooter>
  <rowBreaks count="5" manualBreakCount="5">
    <brk id="61" min="1" max="17" man="1"/>
    <brk id="105" min="1" max="17" man="1"/>
    <brk id="150" min="1" max="17" man="1"/>
    <brk id="242" min="1" max="17" man="1"/>
    <brk id="286" min="1" max="17" man="1"/>
  </rowBreaks>
  <colBreaks count="1" manualBreakCount="1">
    <brk id="4" min="17" max="400" man="1"/>
  </colBreaks>
  <drawing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77ADC-064F-48E6-85AB-8B7551CFEC3F}">
  <sheetPr codeName="Feuil2">
    <tabColor rgb="FFBDF1EB"/>
    <pageSetUpPr autoPageBreaks="0" fitToPage="1"/>
  </sheetPr>
  <dimension ref="A1:AO450"/>
  <sheetViews>
    <sheetView zoomScaleNormal="100" workbookViewId="0"/>
  </sheetViews>
  <sheetFormatPr baseColWidth="10" defaultColWidth="11.44140625" defaultRowHeight="14.4" x14ac:dyDescent="0.3"/>
  <cols>
    <col min="1" max="1" width="5.6640625" customWidth="1"/>
    <col min="2" max="2" width="23.5546875" customWidth="1"/>
    <col min="11" max="11" width="14.5546875" customWidth="1"/>
    <col min="12" max="12" width="8.5546875" customWidth="1"/>
    <col min="13" max="15" width="3.109375" customWidth="1"/>
    <col min="16" max="16" width="5.6640625" customWidth="1"/>
    <col min="17" max="41" width="11.44140625" style="74"/>
  </cols>
  <sheetData>
    <row r="1" spans="1:16" ht="15" customHeight="1" thickBot="1" x14ac:dyDescent="0.35">
      <c r="A1" s="1"/>
      <c r="B1" s="2"/>
      <c r="C1" s="2"/>
      <c r="D1" s="1"/>
      <c r="E1" s="1"/>
      <c r="F1" s="1"/>
      <c r="G1" s="1"/>
      <c r="H1" s="1"/>
      <c r="I1" s="1"/>
      <c r="J1" s="1"/>
      <c r="K1" s="1"/>
      <c r="L1" s="1"/>
      <c r="M1" s="1"/>
      <c r="N1" s="1"/>
      <c r="O1" s="1"/>
      <c r="P1" s="36"/>
    </row>
    <row r="2" spans="1:16" ht="12" customHeight="1" x14ac:dyDescent="0.3">
      <c r="A2" s="3"/>
      <c r="B2" s="348"/>
      <c r="C2" s="349"/>
      <c r="D2" s="349"/>
      <c r="E2" s="349"/>
      <c r="F2" s="349"/>
      <c r="G2" s="349"/>
      <c r="H2" s="349"/>
      <c r="I2" s="349"/>
      <c r="J2" s="349"/>
      <c r="K2" s="349"/>
      <c r="L2" s="349"/>
      <c r="M2" s="349"/>
      <c r="N2" s="349"/>
      <c r="O2" s="350"/>
      <c r="P2" s="36"/>
    </row>
    <row r="3" spans="1:16" ht="4.2" customHeight="1" x14ac:dyDescent="0.3">
      <c r="A3" s="3"/>
      <c r="B3" s="608"/>
      <c r="C3" s="609"/>
      <c r="D3" s="609"/>
      <c r="E3" s="609"/>
      <c r="F3" s="609"/>
      <c r="G3" s="609"/>
      <c r="H3" s="609"/>
      <c r="I3" s="609"/>
      <c r="J3" s="609"/>
      <c r="K3" s="609"/>
      <c r="L3" s="609"/>
      <c r="M3" s="609"/>
      <c r="N3" s="609"/>
      <c r="O3" s="610"/>
      <c r="P3" s="36"/>
    </row>
    <row r="4" spans="1:16" ht="55.2" customHeight="1" x14ac:dyDescent="0.3">
      <c r="A4" s="3"/>
      <c r="B4" s="611" t="s">
        <v>95</v>
      </c>
      <c r="C4" s="612"/>
      <c r="D4" s="612"/>
      <c r="E4" s="612"/>
      <c r="F4" s="612"/>
      <c r="G4" s="612"/>
      <c r="H4" s="612"/>
      <c r="I4" s="612"/>
      <c r="J4" s="612"/>
      <c r="K4" s="612"/>
      <c r="L4" s="612"/>
      <c r="M4" s="612"/>
      <c r="N4" s="612"/>
      <c r="O4" s="613"/>
      <c r="P4" s="36"/>
    </row>
    <row r="5" spans="1:16" ht="4.95" customHeight="1" x14ac:dyDescent="0.3">
      <c r="A5" s="4"/>
      <c r="B5" s="614"/>
      <c r="C5" s="615"/>
      <c r="D5" s="615"/>
      <c r="E5" s="615"/>
      <c r="F5" s="615"/>
      <c r="G5" s="615"/>
      <c r="H5" s="615"/>
      <c r="I5" s="615"/>
      <c r="J5" s="615"/>
      <c r="K5" s="615"/>
      <c r="L5" s="615"/>
      <c r="M5" s="615"/>
      <c r="N5" s="615"/>
      <c r="O5" s="616"/>
      <c r="P5" s="36"/>
    </row>
    <row r="6" spans="1:16" ht="25.2" customHeight="1" thickBot="1" x14ac:dyDescent="0.35">
      <c r="A6" s="5"/>
      <c r="B6" s="617" t="s">
        <v>1</v>
      </c>
      <c r="C6" s="618"/>
      <c r="D6" s="618"/>
      <c r="E6" s="618"/>
      <c r="F6" s="618"/>
      <c r="G6" s="618"/>
      <c r="H6" s="618"/>
      <c r="I6" s="618"/>
      <c r="J6" s="618"/>
      <c r="K6" s="618"/>
      <c r="L6" s="618"/>
      <c r="M6" s="618"/>
      <c r="N6" s="618"/>
      <c r="O6" s="619"/>
      <c r="P6" s="36"/>
    </row>
    <row r="7" spans="1:16" ht="17.399999999999999" x14ac:dyDescent="0.3">
      <c r="A7" s="5"/>
      <c r="B7" s="6"/>
      <c r="C7" s="7"/>
      <c r="D7" s="7"/>
      <c r="E7" s="7"/>
      <c r="F7" s="7"/>
      <c r="G7" s="7"/>
      <c r="H7" s="7"/>
      <c r="I7" s="7"/>
      <c r="J7" s="7"/>
      <c r="K7" s="7"/>
      <c r="L7" s="7"/>
      <c r="M7" s="7"/>
      <c r="N7" s="7"/>
      <c r="O7" s="8"/>
      <c r="P7" s="36"/>
    </row>
    <row r="8" spans="1:16" ht="25.2" customHeight="1" x14ac:dyDescent="0.3">
      <c r="A8" s="9"/>
      <c r="B8" s="620" t="s">
        <v>96</v>
      </c>
      <c r="C8" s="621"/>
      <c r="D8" s="621"/>
      <c r="E8" s="621"/>
      <c r="F8" s="621"/>
      <c r="G8" s="621"/>
      <c r="H8" s="621"/>
      <c r="I8" s="621"/>
      <c r="J8" s="621"/>
      <c r="K8" s="621"/>
      <c r="L8" s="621"/>
      <c r="M8" s="621"/>
      <c r="N8" s="621"/>
      <c r="O8" s="622"/>
      <c r="P8" s="36"/>
    </row>
    <row r="9" spans="1:16" ht="12.6" customHeight="1" x14ac:dyDescent="0.3">
      <c r="A9" s="1"/>
      <c r="B9" s="38"/>
      <c r="C9" s="17"/>
      <c r="D9" s="17"/>
      <c r="E9" s="17"/>
      <c r="F9" s="17"/>
      <c r="G9" s="17"/>
      <c r="H9" s="17"/>
      <c r="I9" s="17"/>
      <c r="J9" s="17"/>
      <c r="K9" s="17"/>
      <c r="L9" s="17"/>
      <c r="M9" s="17"/>
      <c r="N9" s="17"/>
      <c r="O9" s="31"/>
      <c r="P9" s="36"/>
    </row>
    <row r="10" spans="1:16" ht="30" customHeight="1" x14ac:dyDescent="0.3">
      <c r="A10" s="9"/>
      <c r="B10" s="38"/>
      <c r="C10" s="17" t="s">
        <v>97</v>
      </c>
      <c r="D10" s="17"/>
      <c r="E10" s="17"/>
      <c r="F10" s="17" t="s">
        <v>98</v>
      </c>
      <c r="G10" s="17"/>
      <c r="H10" s="602" t="s">
        <v>99</v>
      </c>
      <c r="I10" s="602"/>
      <c r="J10" s="17" t="s">
        <v>100</v>
      </c>
      <c r="K10" s="17"/>
      <c r="L10" s="17"/>
      <c r="M10" s="17"/>
      <c r="N10" s="17"/>
      <c r="O10" s="31"/>
      <c r="P10" s="36"/>
    </row>
    <row r="11" spans="1:16" ht="30" customHeight="1" x14ac:dyDescent="0.3">
      <c r="A11" s="1"/>
      <c r="B11" s="271" t="s">
        <v>101</v>
      </c>
      <c r="C11" s="595"/>
      <c r="D11" s="596"/>
      <c r="E11" s="597"/>
      <c r="F11" s="595"/>
      <c r="G11" s="597"/>
      <c r="H11" s="603"/>
      <c r="I11" s="604"/>
      <c r="J11" s="605"/>
      <c r="K11" s="606"/>
      <c r="L11" s="607"/>
      <c r="M11" s="16"/>
      <c r="N11" s="16"/>
      <c r="O11" s="21"/>
      <c r="P11" s="36"/>
    </row>
    <row r="12" spans="1:16" ht="13.95" customHeight="1" x14ac:dyDescent="0.3">
      <c r="A12" s="9"/>
      <c r="B12" s="38"/>
      <c r="C12" s="17"/>
      <c r="D12" s="17"/>
      <c r="E12" s="17"/>
      <c r="F12" s="17"/>
      <c r="G12" s="17"/>
      <c r="H12" s="17"/>
      <c r="I12" s="17"/>
      <c r="J12" s="17"/>
      <c r="K12" s="17"/>
      <c r="L12" s="17"/>
      <c r="M12" s="17"/>
      <c r="N12" s="17"/>
      <c r="O12" s="31"/>
      <c r="P12" s="36"/>
    </row>
    <row r="13" spans="1:16" ht="30" customHeight="1" x14ac:dyDescent="0.3">
      <c r="A13" s="1"/>
      <c r="B13" s="44" t="s">
        <v>102</v>
      </c>
      <c r="C13" s="595"/>
      <c r="D13" s="596"/>
      <c r="E13" s="597"/>
      <c r="F13" s="595"/>
      <c r="G13" s="597"/>
      <c r="H13" s="601"/>
      <c r="I13" s="597"/>
      <c r="J13" s="598"/>
      <c r="K13" s="599"/>
      <c r="L13" s="600"/>
      <c r="M13" s="17"/>
      <c r="N13" s="17"/>
      <c r="O13" s="31"/>
      <c r="P13" s="36"/>
    </row>
    <row r="14" spans="1:16" ht="30" customHeight="1" x14ac:dyDescent="0.3">
      <c r="A14" s="1"/>
      <c r="B14" s="45"/>
      <c r="C14" s="595"/>
      <c r="D14" s="596"/>
      <c r="E14" s="597"/>
      <c r="F14" s="595"/>
      <c r="G14" s="597"/>
      <c r="H14" s="595"/>
      <c r="I14" s="597"/>
      <c r="J14" s="598"/>
      <c r="K14" s="599"/>
      <c r="L14" s="600"/>
      <c r="M14" s="17"/>
      <c r="N14" s="17"/>
      <c r="O14" s="31"/>
      <c r="P14" s="36"/>
    </row>
    <row r="15" spans="1:16" ht="30" customHeight="1" x14ac:dyDescent="0.3">
      <c r="A15" s="1"/>
      <c r="B15" s="45"/>
      <c r="C15" s="595"/>
      <c r="D15" s="596"/>
      <c r="E15" s="597"/>
      <c r="F15" s="595"/>
      <c r="G15" s="597"/>
      <c r="H15" s="595"/>
      <c r="I15" s="597"/>
      <c r="J15" s="598"/>
      <c r="K15" s="599"/>
      <c r="L15" s="600"/>
      <c r="M15" s="17"/>
      <c r="N15" s="17"/>
      <c r="O15" s="31"/>
      <c r="P15" s="36"/>
    </row>
    <row r="16" spans="1:16" ht="30" customHeight="1" x14ac:dyDescent="0.3">
      <c r="A16" s="1"/>
      <c r="B16" s="45"/>
      <c r="C16" s="595"/>
      <c r="D16" s="596"/>
      <c r="E16" s="597"/>
      <c r="F16" s="595"/>
      <c r="G16" s="597"/>
      <c r="H16" s="595"/>
      <c r="I16" s="597"/>
      <c r="J16" s="598"/>
      <c r="K16" s="599"/>
      <c r="L16" s="600"/>
      <c r="M16" s="17"/>
      <c r="N16" s="17"/>
      <c r="O16" s="31"/>
      <c r="P16" s="36"/>
    </row>
    <row r="17" spans="1:16" ht="30" customHeight="1" x14ac:dyDescent="0.3">
      <c r="A17" s="9"/>
      <c r="B17" s="45"/>
      <c r="C17" s="595"/>
      <c r="D17" s="596"/>
      <c r="E17" s="597"/>
      <c r="F17" s="595"/>
      <c r="G17" s="597"/>
      <c r="H17" s="595"/>
      <c r="I17" s="597"/>
      <c r="J17" s="598"/>
      <c r="K17" s="599"/>
      <c r="L17" s="600"/>
      <c r="M17" s="17"/>
      <c r="N17" s="17"/>
      <c r="O17" s="31"/>
      <c r="P17" s="36"/>
    </row>
    <row r="18" spans="1:16" ht="20.399999999999999" customHeight="1" x14ac:dyDescent="0.3">
      <c r="A18" s="1"/>
      <c r="B18" s="46"/>
      <c r="C18" s="14"/>
      <c r="D18" s="14"/>
      <c r="E18" s="14"/>
      <c r="F18" s="47"/>
      <c r="G18" s="14"/>
      <c r="H18" s="14"/>
      <c r="I18" s="14"/>
      <c r="J18" s="47"/>
      <c r="K18" s="14"/>
      <c r="L18" s="14"/>
      <c r="M18" s="14"/>
      <c r="N18" s="14"/>
      <c r="O18" s="15"/>
      <c r="P18" s="36"/>
    </row>
    <row r="19" spans="1:16" ht="19.95" customHeight="1" x14ac:dyDescent="0.3">
      <c r="A19" s="1"/>
      <c r="B19" s="10"/>
      <c r="C19" s="10"/>
      <c r="D19" s="11"/>
      <c r="E19" s="11"/>
      <c r="F19" s="11"/>
      <c r="G19" s="11"/>
      <c r="H19" s="11"/>
      <c r="I19" s="11"/>
      <c r="J19" s="11"/>
      <c r="K19" s="11"/>
      <c r="L19" s="11"/>
      <c r="M19" s="11"/>
      <c r="N19" s="11"/>
      <c r="O19" s="11"/>
      <c r="P19" s="36"/>
    </row>
    <row r="20" spans="1:16" ht="25.2" customHeight="1" x14ac:dyDescent="0.3">
      <c r="A20" s="9"/>
      <c r="B20" s="620" t="s">
        <v>103</v>
      </c>
      <c r="C20" s="621"/>
      <c r="D20" s="621"/>
      <c r="E20" s="621"/>
      <c r="F20" s="621"/>
      <c r="G20" s="621"/>
      <c r="H20" s="621"/>
      <c r="I20" s="621"/>
      <c r="J20" s="621"/>
      <c r="K20" s="621"/>
      <c r="L20" s="621"/>
      <c r="M20" s="621"/>
      <c r="N20" s="621"/>
      <c r="O20" s="622"/>
      <c r="P20" s="36"/>
    </row>
    <row r="21" spans="1:16" ht="13.95" customHeight="1" x14ac:dyDescent="0.3">
      <c r="A21" s="1"/>
      <c r="B21" s="41"/>
      <c r="C21" s="16"/>
      <c r="D21" s="16"/>
      <c r="E21" s="16"/>
      <c r="F21" s="16"/>
      <c r="G21" s="16"/>
      <c r="H21" s="16"/>
      <c r="I21" s="16"/>
      <c r="J21" s="16"/>
      <c r="K21" s="16"/>
      <c r="L21" s="16"/>
      <c r="M21" s="16"/>
      <c r="N21" s="16"/>
      <c r="O21" s="21"/>
      <c r="P21" s="36"/>
    </row>
    <row r="22" spans="1:16" ht="30" customHeight="1" x14ac:dyDescent="0.3">
      <c r="A22" s="40"/>
      <c r="B22" s="39" t="s">
        <v>104</v>
      </c>
      <c r="C22" s="595"/>
      <c r="D22" s="597"/>
      <c r="E22" s="49">
        <v>6</v>
      </c>
      <c r="F22" s="43"/>
      <c r="G22" s="43"/>
      <c r="H22" s="43"/>
      <c r="I22" s="43"/>
      <c r="J22" s="43"/>
      <c r="K22" s="43"/>
      <c r="L22" s="43"/>
      <c r="M22" s="43"/>
      <c r="N22" s="43"/>
      <c r="O22" s="50"/>
      <c r="P22" s="36"/>
    </row>
    <row r="23" spans="1:16" ht="10.95" customHeight="1" x14ac:dyDescent="0.3">
      <c r="A23" s="9"/>
      <c r="B23" s="38"/>
      <c r="C23" s="17"/>
      <c r="D23" s="17"/>
      <c r="E23" s="17"/>
      <c r="F23" s="17"/>
      <c r="G23" s="17"/>
      <c r="H23" s="17"/>
      <c r="I23" s="17"/>
      <c r="J23" s="17"/>
      <c r="K23" s="17"/>
      <c r="L23" s="16"/>
      <c r="M23" s="16"/>
      <c r="N23" s="16"/>
      <c r="O23" s="31"/>
      <c r="P23" s="36"/>
    </row>
    <row r="24" spans="1:16" ht="30" customHeight="1" x14ac:dyDescent="0.3">
      <c r="A24" s="9"/>
      <c r="B24" s="42"/>
      <c r="C24" s="48" t="s">
        <v>105</v>
      </c>
      <c r="D24" s="43"/>
      <c r="E24" s="43"/>
      <c r="F24" s="49"/>
      <c r="G24" s="17"/>
      <c r="H24" s="17"/>
      <c r="I24" s="30" t="s">
        <v>106</v>
      </c>
      <c r="J24" s="17"/>
      <c r="K24" s="17"/>
      <c r="L24" s="17"/>
      <c r="M24" s="17"/>
      <c r="N24" s="17"/>
      <c r="O24" s="31"/>
      <c r="P24" s="36"/>
    </row>
    <row r="25" spans="1:16" ht="30" customHeight="1" x14ac:dyDescent="0.3">
      <c r="A25" s="9"/>
      <c r="B25" s="42" t="s">
        <v>108</v>
      </c>
      <c r="C25" s="625"/>
      <c r="D25" s="626"/>
      <c r="E25" s="626"/>
      <c r="F25" s="627"/>
      <c r="G25" s="975" t="s">
        <v>108</v>
      </c>
      <c r="H25" s="976"/>
      <c r="I25" s="628"/>
      <c r="J25" s="629"/>
      <c r="K25" s="629"/>
      <c r="L25" s="630"/>
      <c r="M25" s="17"/>
      <c r="N25" s="17"/>
      <c r="O25" s="31"/>
      <c r="P25" s="36"/>
    </row>
    <row r="26" spans="1:16" ht="30" customHeight="1" x14ac:dyDescent="0.3">
      <c r="A26" s="9"/>
      <c r="B26" s="42" t="s">
        <v>107</v>
      </c>
      <c r="C26" s="631" t="str">
        <f>IF(OR(TYPE_ORGANISATION="",TYPE_ORGANISATION="Autre"),"",IFERROR(
IF(TYPE_ORGANISATION="Municipalité",
INDEX(TBL_Index_Municipalités[Nom],MATCH(CODE_GEO,TBL_Index_Municipalités[Code géo],0)),
IF(TYPE_ORGANISATION="MRC",
INDEX(TBL_Index_MRC[Nom],MATCH(CODE_GEO,TBL_Index_MRC[Code géo],0)),
INDEX(TBL_Index_Régie[Nom],MATCH(CODE_GEO,TBL_Index_Régie[Code géo],0))
)),
"Type d'organisation ou nom incorrect"
))</f>
        <v/>
      </c>
      <c r="D26" s="632"/>
      <c r="E26" s="632"/>
      <c r="F26" s="633"/>
      <c r="G26" s="975" t="s">
        <v>107</v>
      </c>
      <c r="H26" s="976"/>
      <c r="I26" s="634"/>
      <c r="J26" s="629"/>
      <c r="K26" s="629"/>
      <c r="L26" s="630"/>
      <c r="M26" s="17"/>
      <c r="N26" s="17"/>
      <c r="O26" s="31"/>
      <c r="P26" s="36"/>
    </row>
    <row r="27" spans="1:16" ht="16.95" customHeight="1" x14ac:dyDescent="0.3">
      <c r="A27" s="1"/>
      <c r="B27" s="41"/>
      <c r="C27" s="16"/>
      <c r="D27" s="16"/>
      <c r="E27" s="16"/>
      <c r="F27" s="16"/>
      <c r="G27" s="16"/>
      <c r="H27" s="16"/>
      <c r="I27" s="16"/>
      <c r="J27" s="16"/>
      <c r="K27" s="16"/>
      <c r="L27" s="16"/>
      <c r="M27" s="16"/>
      <c r="N27" s="16"/>
      <c r="O27" s="21"/>
      <c r="P27" s="36"/>
    </row>
    <row r="28" spans="1:16" ht="13.2" customHeight="1" x14ac:dyDescent="0.3">
      <c r="A28" s="1"/>
      <c r="B28" s="41"/>
      <c r="C28" s="16"/>
      <c r="D28" s="16"/>
      <c r="E28" s="16"/>
      <c r="F28" s="16"/>
      <c r="G28" s="16"/>
      <c r="H28" s="16"/>
      <c r="I28" s="16"/>
      <c r="J28" s="16"/>
      <c r="K28" s="16"/>
      <c r="L28" s="16"/>
      <c r="M28" s="16"/>
      <c r="N28" s="16"/>
      <c r="O28" s="21"/>
      <c r="P28" s="36"/>
    </row>
    <row r="29" spans="1:16" ht="30" customHeight="1" x14ac:dyDescent="0.3">
      <c r="A29" s="1"/>
      <c r="B29" s="41"/>
      <c r="C29" s="17" t="s">
        <v>109</v>
      </c>
      <c r="D29" s="17"/>
      <c r="E29" s="17" t="s">
        <v>110</v>
      </c>
      <c r="F29" s="17"/>
      <c r="G29" s="17" t="s">
        <v>111</v>
      </c>
      <c r="H29" s="17"/>
      <c r="I29" s="17" t="s">
        <v>112</v>
      </c>
      <c r="J29" s="17"/>
      <c r="K29" s="17" t="s">
        <v>113</v>
      </c>
      <c r="L29" s="17" t="s">
        <v>114</v>
      </c>
      <c r="M29" s="17"/>
      <c r="N29" s="17"/>
      <c r="O29" s="21"/>
      <c r="P29" s="36"/>
    </row>
    <row r="30" spans="1:16" ht="30" customHeight="1" x14ac:dyDescent="0.3">
      <c r="A30" s="9"/>
      <c r="B30" s="42" t="s">
        <v>115</v>
      </c>
      <c r="C30" s="635"/>
      <c r="D30" s="636"/>
      <c r="E30" s="635"/>
      <c r="F30" s="636"/>
      <c r="G30" s="635"/>
      <c r="H30" s="636"/>
      <c r="I30" s="635"/>
      <c r="J30" s="636"/>
      <c r="K30" s="576"/>
      <c r="L30" s="272"/>
      <c r="M30" s="17"/>
      <c r="N30" s="17"/>
      <c r="O30" s="31"/>
      <c r="P30" s="36"/>
    </row>
    <row r="31" spans="1:16" ht="13.95" customHeight="1" x14ac:dyDescent="0.3">
      <c r="A31" s="9"/>
      <c r="B31" s="42"/>
      <c r="C31" s="18"/>
      <c r="D31" s="18"/>
      <c r="E31" s="18"/>
      <c r="F31" s="18"/>
      <c r="G31" s="18"/>
      <c r="H31" s="18"/>
      <c r="I31" s="18"/>
      <c r="J31" s="18"/>
      <c r="K31" s="43"/>
      <c r="L31" s="43"/>
      <c r="M31" s="17"/>
      <c r="N31" s="17"/>
      <c r="O31" s="31"/>
      <c r="P31" s="36"/>
    </row>
    <row r="32" spans="1:16" ht="30" customHeight="1" x14ac:dyDescent="0.3">
      <c r="A32" s="9"/>
      <c r="B32" s="42" t="s">
        <v>116</v>
      </c>
      <c r="C32" s="623"/>
      <c r="D32" s="624"/>
      <c r="E32" s="623"/>
      <c r="F32" s="624"/>
      <c r="G32" s="623"/>
      <c r="H32" s="624"/>
      <c r="I32" s="623"/>
      <c r="J32" s="624"/>
      <c r="K32" s="577"/>
      <c r="L32" s="529"/>
      <c r="M32" s="17"/>
      <c r="N32" s="17"/>
      <c r="O32" s="31"/>
      <c r="P32" s="36"/>
    </row>
    <row r="33" spans="1:16" ht="30" customHeight="1" x14ac:dyDescent="0.3">
      <c r="A33" s="9"/>
      <c r="B33" s="38"/>
      <c r="C33" s="623"/>
      <c r="D33" s="624"/>
      <c r="E33" s="623"/>
      <c r="F33" s="624"/>
      <c r="G33" s="623"/>
      <c r="H33" s="624"/>
      <c r="I33" s="623"/>
      <c r="J33" s="624"/>
      <c r="K33" s="578"/>
      <c r="L33" s="529"/>
      <c r="M33" s="17"/>
      <c r="N33" s="17"/>
      <c r="O33" s="31"/>
      <c r="P33" s="36"/>
    </row>
    <row r="34" spans="1:16" ht="30" customHeight="1" x14ac:dyDescent="0.3">
      <c r="A34" s="1"/>
      <c r="B34" s="46"/>
      <c r="C34" s="51"/>
      <c r="D34" s="14"/>
      <c r="E34" s="14"/>
      <c r="F34" s="14"/>
      <c r="G34" s="14"/>
      <c r="H34" s="14"/>
      <c r="I34" s="14"/>
      <c r="J34" s="14"/>
      <c r="K34" s="14"/>
      <c r="L34" s="14"/>
      <c r="M34" s="14"/>
      <c r="N34" s="14"/>
      <c r="O34" s="15"/>
      <c r="P34" s="36"/>
    </row>
    <row r="35" spans="1:16" ht="19.95" customHeight="1" x14ac:dyDescent="0.3">
      <c r="A35" s="1"/>
      <c r="B35" s="10"/>
      <c r="C35" s="10"/>
      <c r="D35" s="11"/>
      <c r="E35" s="11"/>
      <c r="F35" s="11"/>
      <c r="G35" s="11"/>
      <c r="H35" s="11"/>
      <c r="I35" s="11"/>
      <c r="J35" s="11"/>
      <c r="K35" s="11"/>
      <c r="L35" s="11"/>
      <c r="M35" s="11"/>
      <c r="N35" s="11"/>
      <c r="O35" s="11"/>
      <c r="P35" s="36"/>
    </row>
    <row r="36" spans="1:16" ht="25.2" customHeight="1" x14ac:dyDescent="0.3">
      <c r="A36" s="9"/>
      <c r="B36" s="620" t="s">
        <v>117</v>
      </c>
      <c r="C36" s="621"/>
      <c r="D36" s="621"/>
      <c r="E36" s="621"/>
      <c r="F36" s="621"/>
      <c r="G36" s="621"/>
      <c r="H36" s="621"/>
      <c r="I36" s="621"/>
      <c r="J36" s="621"/>
      <c r="K36" s="621"/>
      <c r="L36" s="621"/>
      <c r="M36" s="621"/>
      <c r="N36" s="621"/>
      <c r="O36" s="622"/>
      <c r="P36" s="36"/>
    </row>
    <row r="37" spans="1:16" ht="10.199999999999999" customHeight="1" x14ac:dyDescent="0.3">
      <c r="A37" s="1"/>
      <c r="B37" s="41"/>
      <c r="C37" s="53"/>
      <c r="D37" s="17"/>
      <c r="E37" s="17"/>
      <c r="F37" s="17"/>
      <c r="G37" s="17"/>
      <c r="H37" s="17"/>
      <c r="I37" s="17"/>
      <c r="J37" s="17"/>
      <c r="K37" s="17"/>
      <c r="L37" s="17"/>
      <c r="M37" s="16"/>
      <c r="N37" s="16"/>
      <c r="O37" s="21"/>
      <c r="P37" s="36"/>
    </row>
    <row r="38" spans="1:16" ht="19.95" customHeight="1" x14ac:dyDescent="0.3">
      <c r="A38" s="1"/>
      <c r="B38" s="586" t="s">
        <v>118</v>
      </c>
      <c r="C38" s="587"/>
      <c r="D38" s="587"/>
      <c r="E38" s="587"/>
      <c r="F38" s="587"/>
      <c r="G38" s="587"/>
      <c r="H38" s="587"/>
      <c r="I38" s="587"/>
      <c r="J38" s="587"/>
      <c r="K38" s="587"/>
      <c r="L38" s="587"/>
      <c r="M38" s="587"/>
      <c r="N38" s="587"/>
      <c r="O38" s="588"/>
      <c r="P38" s="36"/>
    </row>
    <row r="39" spans="1:16" ht="19.95" customHeight="1" x14ac:dyDescent="0.3">
      <c r="A39" s="1"/>
      <c r="B39" s="586"/>
      <c r="C39" s="587"/>
      <c r="D39" s="587"/>
      <c r="E39" s="587"/>
      <c r="F39" s="587"/>
      <c r="G39" s="587"/>
      <c r="H39" s="587"/>
      <c r="I39" s="587"/>
      <c r="J39" s="587"/>
      <c r="K39" s="587"/>
      <c r="L39" s="587"/>
      <c r="M39" s="587"/>
      <c r="N39" s="587"/>
      <c r="O39" s="588"/>
      <c r="P39" s="36"/>
    </row>
    <row r="40" spans="1:16" ht="19.95" customHeight="1" x14ac:dyDescent="0.3">
      <c r="A40" s="1"/>
      <c r="B40" s="516" t="s">
        <v>119</v>
      </c>
      <c r="C40" s="517"/>
      <c r="D40" s="517"/>
      <c r="E40" s="517"/>
      <c r="F40" s="517"/>
      <c r="G40" s="517"/>
      <c r="H40" s="517"/>
      <c r="I40" s="517"/>
      <c r="J40" s="517"/>
      <c r="K40" s="517"/>
      <c r="L40" s="517"/>
      <c r="M40" s="518"/>
      <c r="N40" s="518"/>
      <c r="O40" s="519"/>
      <c r="P40" s="36"/>
    </row>
    <row r="41" spans="1:16" ht="19.95" customHeight="1" x14ac:dyDescent="0.3">
      <c r="A41" s="1"/>
      <c r="B41" s="593" t="s">
        <v>120</v>
      </c>
      <c r="C41" s="594"/>
      <c r="D41" s="594"/>
      <c r="E41" s="594"/>
      <c r="F41" s="17"/>
      <c r="G41" s="17"/>
      <c r="H41" s="17"/>
      <c r="I41" s="17"/>
      <c r="J41" s="17"/>
      <c r="K41" s="17"/>
      <c r="L41" s="17"/>
      <c r="M41" s="16"/>
      <c r="N41" s="16"/>
      <c r="O41" s="21"/>
      <c r="P41" s="36"/>
    </row>
    <row r="42" spans="1:16" ht="19.95" customHeight="1" x14ac:dyDescent="0.3">
      <c r="A42" s="1"/>
      <c r="B42" s="591" t="s">
        <v>121</v>
      </c>
      <c r="C42" s="592"/>
      <c r="D42" s="592"/>
      <c r="E42" s="592"/>
      <c r="F42" s="592"/>
      <c r="G42" s="592"/>
      <c r="H42" s="592"/>
      <c r="I42" s="17"/>
      <c r="J42" s="17"/>
      <c r="K42" s="17"/>
      <c r="L42" s="17"/>
      <c r="M42" s="16"/>
      <c r="N42" s="16"/>
      <c r="O42" s="21"/>
      <c r="P42" s="36"/>
    </row>
    <row r="43" spans="1:16" ht="19.95" customHeight="1" x14ac:dyDescent="0.3">
      <c r="A43" s="1"/>
      <c r="B43" s="591" t="s">
        <v>122</v>
      </c>
      <c r="C43" s="592"/>
      <c r="D43" s="592"/>
      <c r="E43" s="592"/>
      <c r="F43" s="592"/>
      <c r="G43" s="592"/>
      <c r="H43" s="592"/>
      <c r="I43" s="17"/>
      <c r="J43" s="17"/>
      <c r="K43" s="17"/>
      <c r="L43" s="17"/>
      <c r="M43" s="16"/>
      <c r="N43" s="16"/>
      <c r="O43" s="21"/>
      <c r="P43" s="36"/>
    </row>
    <row r="44" spans="1:16" ht="19.95" customHeight="1" x14ac:dyDescent="0.3">
      <c r="A44" s="1"/>
      <c r="B44" s="591" t="s">
        <v>123</v>
      </c>
      <c r="C44" s="592"/>
      <c r="D44" s="592"/>
      <c r="E44" s="592"/>
      <c r="F44" s="592"/>
      <c r="G44" s="592"/>
      <c r="H44" s="592"/>
      <c r="I44" s="592"/>
      <c r="J44" s="592"/>
      <c r="K44" s="592"/>
      <c r="L44" s="17"/>
      <c r="M44" s="16"/>
      <c r="N44" s="16"/>
      <c r="O44" s="21"/>
      <c r="P44" s="36"/>
    </row>
    <row r="45" spans="1:16" ht="19.95" customHeight="1" x14ac:dyDescent="0.3">
      <c r="A45" s="1"/>
      <c r="B45" s="593" t="s">
        <v>124</v>
      </c>
      <c r="C45" s="594"/>
      <c r="D45" s="594"/>
      <c r="E45" s="594"/>
      <c r="F45" s="594"/>
      <c r="G45" s="594"/>
      <c r="H45" s="594"/>
      <c r="I45" s="594"/>
      <c r="J45" s="594"/>
      <c r="K45" s="594"/>
      <c r="L45" s="594"/>
      <c r="M45" s="594"/>
      <c r="N45" s="16"/>
      <c r="O45" s="21"/>
      <c r="P45" s="36"/>
    </row>
    <row r="46" spans="1:16" ht="19.95" customHeight="1" x14ac:dyDescent="0.3">
      <c r="A46" s="1"/>
      <c r="B46" s="584" t="s">
        <v>125</v>
      </c>
      <c r="C46" s="585"/>
      <c r="D46" s="585"/>
      <c r="E46" s="585"/>
      <c r="F46" s="520"/>
      <c r="G46" s="520"/>
      <c r="H46" s="520"/>
      <c r="I46" s="520"/>
      <c r="J46" s="520"/>
      <c r="K46" s="520"/>
      <c r="L46" s="520"/>
      <c r="M46" s="520"/>
      <c r="N46" s="518"/>
      <c r="O46" s="519"/>
      <c r="P46" s="36"/>
    </row>
    <row r="47" spans="1:16" ht="19.95" customHeight="1" x14ac:dyDescent="0.3">
      <c r="A47" s="1"/>
      <c r="B47" s="591" t="s">
        <v>126</v>
      </c>
      <c r="C47" s="592"/>
      <c r="D47" s="592"/>
      <c r="E47" s="592"/>
      <c r="F47" s="592"/>
      <c r="G47" s="592"/>
      <c r="H47" s="592"/>
      <c r="I47" s="592"/>
      <c r="J47" s="592"/>
      <c r="K47" s="592"/>
      <c r="L47" s="515"/>
      <c r="M47" s="515"/>
      <c r="N47" s="16"/>
      <c r="O47" s="21"/>
      <c r="P47" s="36"/>
    </row>
    <row r="48" spans="1:16" ht="19.95" customHeight="1" x14ac:dyDescent="0.3">
      <c r="A48" s="1"/>
      <c r="B48" s="591" t="s">
        <v>127</v>
      </c>
      <c r="C48" s="592"/>
      <c r="D48" s="592"/>
      <c r="E48" s="592"/>
      <c r="F48" s="592"/>
      <c r="G48" s="592"/>
      <c r="H48" s="592"/>
      <c r="I48" s="592"/>
      <c r="J48" s="592"/>
      <c r="K48" s="592"/>
      <c r="L48" s="515"/>
      <c r="M48" s="515"/>
      <c r="N48" s="16"/>
      <c r="O48" s="21"/>
      <c r="P48" s="36"/>
    </row>
    <row r="49" spans="1:16" ht="19.95" customHeight="1" x14ac:dyDescent="0.3">
      <c r="A49" s="1"/>
      <c r="B49" s="584" t="s">
        <v>128</v>
      </c>
      <c r="C49" s="585"/>
      <c r="D49" s="585"/>
      <c r="E49" s="585"/>
      <c r="F49" s="521"/>
      <c r="G49" s="521"/>
      <c r="H49" s="521"/>
      <c r="I49" s="521"/>
      <c r="J49" s="521"/>
      <c r="K49" s="521"/>
      <c r="L49" s="521"/>
      <c r="M49" s="521"/>
      <c r="N49" s="521"/>
      <c r="O49" s="522"/>
      <c r="P49" s="36"/>
    </row>
    <row r="50" spans="1:16" ht="19.95" customHeight="1" x14ac:dyDescent="0.3">
      <c r="A50" s="1"/>
      <c r="B50" s="586" t="s">
        <v>129</v>
      </c>
      <c r="C50" s="587"/>
      <c r="D50" s="587"/>
      <c r="E50" s="587"/>
      <c r="F50" s="587"/>
      <c r="G50" s="587"/>
      <c r="H50" s="587"/>
      <c r="I50" s="587"/>
      <c r="J50" s="587"/>
      <c r="K50" s="587"/>
      <c r="L50" s="587"/>
      <c r="M50" s="587"/>
      <c r="N50" s="587"/>
      <c r="O50" s="588"/>
      <c r="P50" s="36"/>
    </row>
    <row r="51" spans="1:16" ht="19.95" customHeight="1" x14ac:dyDescent="0.3">
      <c r="A51" s="1"/>
      <c r="B51" s="586" t="s">
        <v>130</v>
      </c>
      <c r="C51" s="587"/>
      <c r="D51" s="32"/>
      <c r="E51" s="32"/>
      <c r="F51" s="32"/>
      <c r="G51" s="32"/>
      <c r="H51" s="32"/>
      <c r="I51" s="32"/>
      <c r="J51" s="32"/>
      <c r="K51" s="32"/>
      <c r="L51" s="32"/>
      <c r="M51" s="32"/>
      <c r="N51" s="32"/>
      <c r="O51" s="33"/>
      <c r="P51" s="36"/>
    </row>
    <row r="52" spans="1:16" ht="19.95" customHeight="1" x14ac:dyDescent="0.3">
      <c r="A52" s="1"/>
      <c r="B52" s="589" t="s">
        <v>131</v>
      </c>
      <c r="C52" s="590"/>
      <c r="D52" s="590"/>
      <c r="E52" s="590"/>
      <c r="F52" s="590"/>
      <c r="G52" s="590"/>
      <c r="H52" s="590"/>
      <c r="I52" s="590"/>
      <c r="J52" s="590"/>
      <c r="K52" s="590"/>
      <c r="L52" s="590"/>
      <c r="M52" s="32"/>
      <c r="N52" s="32"/>
      <c r="O52" s="33"/>
      <c r="P52" s="36"/>
    </row>
    <row r="53" spans="1:16" ht="19.95" customHeight="1" x14ac:dyDescent="0.3">
      <c r="A53" s="1"/>
      <c r="B53" s="589" t="s">
        <v>132</v>
      </c>
      <c r="C53" s="590"/>
      <c r="D53" s="590"/>
      <c r="E53" s="590"/>
      <c r="F53" s="590"/>
      <c r="G53" s="590"/>
      <c r="H53" s="590"/>
      <c r="I53" s="590"/>
      <c r="J53" s="590"/>
      <c r="K53" s="590"/>
      <c r="L53" s="590"/>
      <c r="M53" s="32"/>
      <c r="N53" s="32"/>
      <c r="O53" s="33"/>
      <c r="P53" s="36"/>
    </row>
    <row r="54" spans="1:16" ht="19.95" customHeight="1" x14ac:dyDescent="0.3">
      <c r="A54" s="1"/>
      <c r="B54" s="589" t="s">
        <v>133</v>
      </c>
      <c r="C54" s="590"/>
      <c r="D54" s="590"/>
      <c r="E54" s="590"/>
      <c r="F54" s="590"/>
      <c r="G54" s="590"/>
      <c r="H54" s="590"/>
      <c r="I54" s="590"/>
      <c r="J54" s="590"/>
      <c r="K54" s="590"/>
      <c r="L54" s="590"/>
      <c r="M54" s="32"/>
      <c r="N54" s="32"/>
      <c r="O54" s="33"/>
      <c r="P54" s="36"/>
    </row>
    <row r="55" spans="1:16" ht="19.95" customHeight="1" x14ac:dyDescent="0.3">
      <c r="A55" s="1"/>
      <c r="B55" s="586" t="s">
        <v>134</v>
      </c>
      <c r="C55" s="587"/>
      <c r="D55" s="587"/>
      <c r="E55" s="587"/>
      <c r="F55" s="587"/>
      <c r="G55" s="587"/>
      <c r="H55" s="587"/>
      <c r="I55" s="587"/>
      <c r="J55" s="587"/>
      <c r="K55" s="587"/>
      <c r="L55" s="587"/>
      <c r="M55" s="587"/>
      <c r="N55" s="587"/>
      <c r="O55" s="588"/>
      <c r="P55" s="36"/>
    </row>
    <row r="56" spans="1:16" ht="19.95" customHeight="1" x14ac:dyDescent="0.3">
      <c r="A56" s="1"/>
      <c r="B56" s="584" t="s">
        <v>135</v>
      </c>
      <c r="C56" s="585"/>
      <c r="D56" s="585"/>
      <c r="E56" s="585"/>
      <c r="F56" s="523"/>
      <c r="G56" s="523"/>
      <c r="H56" s="523"/>
      <c r="I56" s="523"/>
      <c r="J56" s="523"/>
      <c r="K56" s="523"/>
      <c r="L56" s="523"/>
      <c r="M56" s="523"/>
      <c r="N56" s="523"/>
      <c r="O56" s="524"/>
      <c r="P56" s="36"/>
    </row>
    <row r="57" spans="1:16" ht="19.95" customHeight="1" x14ac:dyDescent="0.3">
      <c r="A57" s="1"/>
      <c r="B57" s="586" t="s">
        <v>136</v>
      </c>
      <c r="C57" s="587"/>
      <c r="D57" s="587"/>
      <c r="E57" s="587"/>
      <c r="F57" s="587"/>
      <c r="G57" s="587"/>
      <c r="H57" s="587"/>
      <c r="I57" s="587"/>
      <c r="J57" s="587"/>
      <c r="K57" s="587"/>
      <c r="L57" s="587"/>
      <c r="M57" s="587"/>
      <c r="N57" s="587"/>
      <c r="O57" s="588"/>
      <c r="P57" s="36"/>
    </row>
    <row r="58" spans="1:16" ht="19.95" customHeight="1" x14ac:dyDescent="0.3">
      <c r="A58" s="1"/>
      <c r="B58" s="586"/>
      <c r="C58" s="587"/>
      <c r="D58" s="587"/>
      <c r="E58" s="587"/>
      <c r="F58" s="587"/>
      <c r="G58" s="587"/>
      <c r="H58" s="587"/>
      <c r="I58" s="587"/>
      <c r="J58" s="587"/>
      <c r="K58" s="587"/>
      <c r="L58" s="587"/>
      <c r="M58" s="587"/>
      <c r="N58" s="587"/>
      <c r="O58" s="588"/>
      <c r="P58" s="36"/>
    </row>
    <row r="59" spans="1:16" ht="19.95" customHeight="1" x14ac:dyDescent="0.3">
      <c r="A59" s="1"/>
      <c r="B59" s="584" t="s">
        <v>137</v>
      </c>
      <c r="C59" s="585"/>
      <c r="D59" s="585"/>
      <c r="E59" s="585"/>
      <c r="F59" s="523"/>
      <c r="G59" s="523"/>
      <c r="H59" s="523"/>
      <c r="I59" s="523"/>
      <c r="J59" s="523"/>
      <c r="K59" s="523"/>
      <c r="L59" s="523"/>
      <c r="M59" s="523"/>
      <c r="N59" s="523"/>
      <c r="O59" s="524"/>
      <c r="P59" s="36"/>
    </row>
    <row r="60" spans="1:16" ht="19.95" customHeight="1" x14ac:dyDescent="0.3">
      <c r="A60" s="1"/>
      <c r="B60" s="586" t="s">
        <v>138</v>
      </c>
      <c r="C60" s="587"/>
      <c r="D60" s="587"/>
      <c r="E60" s="587"/>
      <c r="F60" s="587"/>
      <c r="G60" s="587"/>
      <c r="H60" s="587"/>
      <c r="I60" s="587"/>
      <c r="J60" s="587"/>
      <c r="K60" s="587"/>
      <c r="L60" s="587"/>
      <c r="M60" s="587"/>
      <c r="N60" s="587"/>
      <c r="O60" s="588"/>
      <c r="P60" s="36"/>
    </row>
    <row r="61" spans="1:16" ht="19.95" customHeight="1" x14ac:dyDescent="0.3">
      <c r="A61" s="1"/>
      <c r="B61" s="589" t="s">
        <v>139</v>
      </c>
      <c r="C61" s="590"/>
      <c r="D61" s="590"/>
      <c r="E61" s="590"/>
      <c r="F61" s="590"/>
      <c r="G61" s="32"/>
      <c r="H61" s="32"/>
      <c r="I61" s="32"/>
      <c r="J61" s="32"/>
      <c r="K61" s="32"/>
      <c r="L61" s="32"/>
      <c r="M61" s="32"/>
      <c r="N61" s="32"/>
      <c r="O61" s="33"/>
      <c r="P61" s="36"/>
    </row>
    <row r="62" spans="1:16" ht="19.95" customHeight="1" x14ac:dyDescent="0.3">
      <c r="A62" s="1"/>
      <c r="B62" s="589" t="s">
        <v>140</v>
      </c>
      <c r="C62" s="590"/>
      <c r="D62" s="590"/>
      <c r="E62" s="590"/>
      <c r="F62" s="590"/>
      <c r="G62" s="32"/>
      <c r="H62" s="32"/>
      <c r="I62" s="32"/>
      <c r="J62" s="32"/>
      <c r="K62" s="32"/>
      <c r="L62" s="32"/>
      <c r="M62" s="32"/>
      <c r="N62" s="32"/>
      <c r="O62" s="33"/>
      <c r="P62" s="36"/>
    </row>
    <row r="63" spans="1:16" ht="19.95" customHeight="1" x14ac:dyDescent="0.3">
      <c r="A63" s="1"/>
      <c r="B63" s="589" t="s">
        <v>141</v>
      </c>
      <c r="C63" s="590"/>
      <c r="D63" s="590"/>
      <c r="E63" s="590"/>
      <c r="F63" s="590"/>
      <c r="G63" s="32"/>
      <c r="H63" s="32"/>
      <c r="I63" s="32"/>
      <c r="J63" s="32"/>
      <c r="K63" s="32"/>
      <c r="L63" s="32"/>
      <c r="M63" s="32"/>
      <c r="N63" s="32"/>
      <c r="O63" s="33"/>
      <c r="P63" s="36"/>
    </row>
    <row r="64" spans="1:16" ht="19.95" customHeight="1" x14ac:dyDescent="0.3">
      <c r="A64" s="1"/>
      <c r="B64" s="584" t="s">
        <v>142</v>
      </c>
      <c r="C64" s="585"/>
      <c r="D64" s="585"/>
      <c r="E64" s="585"/>
      <c r="F64" s="521"/>
      <c r="G64" s="525"/>
      <c r="H64" s="525"/>
      <c r="I64" s="525"/>
      <c r="J64" s="525"/>
      <c r="K64" s="525"/>
      <c r="L64" s="525"/>
      <c r="M64" s="525"/>
      <c r="N64" s="525"/>
      <c r="O64" s="526"/>
      <c r="P64" s="36"/>
    </row>
    <row r="65" spans="1:16" ht="19.95" customHeight="1" x14ac:dyDescent="0.3">
      <c r="A65" s="1"/>
      <c r="B65" s="586" t="s">
        <v>143</v>
      </c>
      <c r="C65" s="587"/>
      <c r="D65" s="587"/>
      <c r="E65" s="587"/>
      <c r="F65" s="587"/>
      <c r="G65" s="587"/>
      <c r="H65" s="587"/>
      <c r="I65" s="587"/>
      <c r="J65" s="587"/>
      <c r="K65" s="587"/>
      <c r="L65" s="587"/>
      <c r="M65" s="587"/>
      <c r="N65" s="587"/>
      <c r="O65" s="588"/>
      <c r="P65" s="36"/>
    </row>
    <row r="66" spans="1:16" ht="19.95" customHeight="1" x14ac:dyDescent="0.3">
      <c r="A66" s="1"/>
      <c r="B66" s="586" t="s">
        <v>144</v>
      </c>
      <c r="C66" s="587"/>
      <c r="D66" s="587"/>
      <c r="E66" s="587"/>
      <c r="F66" s="587"/>
      <c r="G66" s="587"/>
      <c r="H66" s="587"/>
      <c r="I66" s="587"/>
      <c r="J66" s="587"/>
      <c r="K66" s="587"/>
      <c r="L66" s="587"/>
      <c r="M66" s="587"/>
      <c r="N66" s="587"/>
      <c r="O66" s="588"/>
      <c r="P66" s="36"/>
    </row>
    <row r="67" spans="1:16" ht="19.95" customHeight="1" x14ac:dyDescent="0.3">
      <c r="A67" s="1"/>
      <c r="B67" s="52"/>
      <c r="C67" s="32"/>
      <c r="D67" s="32"/>
      <c r="E67" s="32"/>
      <c r="F67" s="32"/>
      <c r="G67" s="32"/>
      <c r="H67" s="32"/>
      <c r="I67" s="32"/>
      <c r="J67" s="32"/>
      <c r="K67" s="32"/>
      <c r="L67" s="32"/>
      <c r="M67" s="32"/>
      <c r="N67" s="32"/>
      <c r="O67" s="33"/>
      <c r="P67" s="36"/>
    </row>
    <row r="68" spans="1:16" ht="40.200000000000003" customHeight="1" x14ac:dyDescent="0.3">
      <c r="A68" s="1"/>
      <c r="B68" s="638" t="s">
        <v>145</v>
      </c>
      <c r="C68" s="639"/>
      <c r="D68" s="639"/>
      <c r="E68" s="639"/>
      <c r="F68" s="639"/>
      <c r="G68" s="639"/>
      <c r="H68" s="639"/>
      <c r="I68" s="639"/>
      <c r="J68" s="640"/>
      <c r="K68" s="637"/>
      <c r="L68" s="637"/>
      <c r="M68" s="637"/>
      <c r="N68" s="506">
        <v>6</v>
      </c>
      <c r="O68" s="27"/>
      <c r="P68" s="36"/>
    </row>
    <row r="69" spans="1:16" ht="15" customHeight="1" x14ac:dyDescent="0.3">
      <c r="A69" s="1"/>
      <c r="B69" s="25"/>
      <c r="C69" s="26"/>
      <c r="D69" s="14"/>
      <c r="E69" s="14"/>
      <c r="F69" s="14"/>
      <c r="G69" s="14"/>
      <c r="H69" s="14"/>
      <c r="I69" s="14"/>
      <c r="J69" s="14"/>
      <c r="K69" s="14"/>
      <c r="L69" s="14"/>
      <c r="M69" s="14"/>
      <c r="N69" s="14"/>
      <c r="O69" s="15"/>
      <c r="P69" s="36"/>
    </row>
    <row r="70" spans="1:16" ht="19.95" customHeight="1" x14ac:dyDescent="0.3">
      <c r="A70" s="1"/>
      <c r="B70" s="1"/>
      <c r="C70" s="1"/>
      <c r="D70" s="1"/>
      <c r="E70" s="1"/>
      <c r="F70" s="1"/>
      <c r="G70" s="1"/>
      <c r="H70" s="1"/>
      <c r="I70" s="1"/>
      <c r="J70" s="1"/>
      <c r="K70" s="1"/>
      <c r="L70" s="1"/>
      <c r="M70" s="1"/>
      <c r="N70" s="1"/>
      <c r="O70" s="1"/>
      <c r="P70" s="1"/>
    </row>
    <row r="71" spans="1:16" s="74" customFormat="1" x14ac:dyDescent="0.3"/>
    <row r="72" spans="1:16" s="74" customFormat="1" x14ac:dyDescent="0.3"/>
    <row r="73" spans="1:16" s="74" customFormat="1" x14ac:dyDescent="0.3"/>
    <row r="74" spans="1:16" s="74" customFormat="1" x14ac:dyDescent="0.3"/>
    <row r="75" spans="1:16" s="74" customFormat="1" x14ac:dyDescent="0.3"/>
    <row r="76" spans="1:16" s="74" customFormat="1" x14ac:dyDescent="0.3"/>
    <row r="77" spans="1:16" s="74" customFormat="1" x14ac:dyDescent="0.3"/>
    <row r="78" spans="1:16" s="74" customFormat="1" x14ac:dyDescent="0.3"/>
    <row r="79" spans="1:16" s="74" customFormat="1" x14ac:dyDescent="0.3"/>
    <row r="80" spans="1:16" s="74" customFormat="1" x14ac:dyDescent="0.3"/>
    <row r="81" s="74" customFormat="1" x14ac:dyDescent="0.3"/>
    <row r="82" s="74" customFormat="1" x14ac:dyDescent="0.3"/>
    <row r="83" s="74" customFormat="1" x14ac:dyDescent="0.3"/>
    <row r="84" s="74" customFormat="1" x14ac:dyDescent="0.3"/>
    <row r="85" s="74" customFormat="1" x14ac:dyDescent="0.3"/>
    <row r="86" s="74" customFormat="1" x14ac:dyDescent="0.3"/>
    <row r="87" s="74" customFormat="1" x14ac:dyDescent="0.3"/>
    <row r="88" s="74" customFormat="1" x14ac:dyDescent="0.3"/>
    <row r="89" s="74" customFormat="1" x14ac:dyDescent="0.3"/>
    <row r="90" s="74" customFormat="1" x14ac:dyDescent="0.3"/>
    <row r="91" s="74" customFormat="1" x14ac:dyDescent="0.3"/>
    <row r="92" s="74" customFormat="1" x14ac:dyDescent="0.3"/>
    <row r="93" s="74" customFormat="1" x14ac:dyDescent="0.3"/>
    <row r="94" s="74" customFormat="1" x14ac:dyDescent="0.3"/>
    <row r="95" s="74" customFormat="1" x14ac:dyDescent="0.3"/>
    <row r="96" s="74" customFormat="1" x14ac:dyDescent="0.3"/>
    <row r="97" s="74" customFormat="1" x14ac:dyDescent="0.3"/>
    <row r="98" s="74" customFormat="1" x14ac:dyDescent="0.3"/>
    <row r="99" s="74" customFormat="1" x14ac:dyDescent="0.3"/>
    <row r="100" s="74" customFormat="1" x14ac:dyDescent="0.3"/>
    <row r="101" s="74" customFormat="1" x14ac:dyDescent="0.3"/>
    <row r="102" s="74" customFormat="1" x14ac:dyDescent="0.3"/>
    <row r="103" s="74" customFormat="1" x14ac:dyDescent="0.3"/>
    <row r="104" s="74" customFormat="1" x14ac:dyDescent="0.3"/>
    <row r="105" s="74" customFormat="1" x14ac:dyDescent="0.3"/>
    <row r="106" s="74" customFormat="1" x14ac:dyDescent="0.3"/>
    <row r="107" s="74" customFormat="1" x14ac:dyDescent="0.3"/>
    <row r="108" s="74" customFormat="1" x14ac:dyDescent="0.3"/>
    <row r="109" s="74" customFormat="1" x14ac:dyDescent="0.3"/>
    <row r="110" s="74" customFormat="1" x14ac:dyDescent="0.3"/>
    <row r="111" s="74" customFormat="1" x14ac:dyDescent="0.3"/>
    <row r="112" s="74" customFormat="1" x14ac:dyDescent="0.3"/>
    <row r="113" s="74" customFormat="1" x14ac:dyDescent="0.3"/>
    <row r="114" s="74" customFormat="1" x14ac:dyDescent="0.3"/>
    <row r="115" s="74" customFormat="1" x14ac:dyDescent="0.3"/>
    <row r="116" s="74" customFormat="1" x14ac:dyDescent="0.3"/>
    <row r="117" s="74" customFormat="1" x14ac:dyDescent="0.3"/>
    <row r="118" s="74" customFormat="1" x14ac:dyDescent="0.3"/>
    <row r="119" s="74" customFormat="1" x14ac:dyDescent="0.3"/>
    <row r="120" s="74" customFormat="1" x14ac:dyDescent="0.3"/>
    <row r="121" s="74" customFormat="1" x14ac:dyDescent="0.3"/>
    <row r="122" s="74" customFormat="1" x14ac:dyDescent="0.3"/>
    <row r="123" s="74" customFormat="1" x14ac:dyDescent="0.3"/>
    <row r="124" s="74" customFormat="1" x14ac:dyDescent="0.3"/>
    <row r="125" s="74" customFormat="1" x14ac:dyDescent="0.3"/>
    <row r="126" s="74" customFormat="1" x14ac:dyDescent="0.3"/>
    <row r="127" s="74" customFormat="1" x14ac:dyDescent="0.3"/>
    <row r="128" s="74" customFormat="1" x14ac:dyDescent="0.3"/>
    <row r="129" s="74" customFormat="1" x14ac:dyDescent="0.3"/>
    <row r="130" s="74" customFormat="1" x14ac:dyDescent="0.3"/>
    <row r="131" s="74" customFormat="1" x14ac:dyDescent="0.3"/>
    <row r="132" s="74" customFormat="1" x14ac:dyDescent="0.3"/>
    <row r="133" s="74" customFormat="1" x14ac:dyDescent="0.3"/>
    <row r="134" s="74" customFormat="1" x14ac:dyDescent="0.3"/>
    <row r="135" s="74" customFormat="1" x14ac:dyDescent="0.3"/>
    <row r="136" s="74" customFormat="1" x14ac:dyDescent="0.3"/>
    <row r="137" s="74" customFormat="1" x14ac:dyDescent="0.3"/>
    <row r="138" s="74" customFormat="1" x14ac:dyDescent="0.3"/>
    <row r="139" s="74" customFormat="1" x14ac:dyDescent="0.3"/>
    <row r="140" s="74" customFormat="1" x14ac:dyDescent="0.3"/>
    <row r="141" s="74" customFormat="1" x14ac:dyDescent="0.3"/>
    <row r="142" s="74" customFormat="1" x14ac:dyDescent="0.3"/>
    <row r="143" s="74" customFormat="1" x14ac:dyDescent="0.3"/>
    <row r="144" s="74" customFormat="1" x14ac:dyDescent="0.3"/>
    <row r="145" s="74" customFormat="1" x14ac:dyDescent="0.3"/>
    <row r="146" s="74" customFormat="1" x14ac:dyDescent="0.3"/>
    <row r="147" s="74" customFormat="1" x14ac:dyDescent="0.3"/>
    <row r="148" s="74" customFormat="1" x14ac:dyDescent="0.3"/>
    <row r="149" s="74" customFormat="1" x14ac:dyDescent="0.3"/>
    <row r="150" s="74" customFormat="1" x14ac:dyDescent="0.3"/>
    <row r="151" s="74" customFormat="1" x14ac:dyDescent="0.3"/>
    <row r="152" s="74" customFormat="1" x14ac:dyDescent="0.3"/>
    <row r="153" s="74" customFormat="1" x14ac:dyDescent="0.3"/>
    <row r="154" s="74" customFormat="1" x14ac:dyDescent="0.3"/>
    <row r="155" s="74" customFormat="1" x14ac:dyDescent="0.3"/>
    <row r="156" s="74" customFormat="1" x14ac:dyDescent="0.3"/>
    <row r="157" s="74" customFormat="1" x14ac:dyDescent="0.3"/>
    <row r="158" s="74" customFormat="1" x14ac:dyDescent="0.3"/>
    <row r="159" s="74" customFormat="1" x14ac:dyDescent="0.3"/>
    <row r="160" s="74" customFormat="1" x14ac:dyDescent="0.3"/>
    <row r="161" s="74" customFormat="1" x14ac:dyDescent="0.3"/>
    <row r="162" s="74" customFormat="1" x14ac:dyDescent="0.3"/>
    <row r="163" s="74" customFormat="1" x14ac:dyDescent="0.3"/>
    <row r="164" s="74" customFormat="1" x14ac:dyDescent="0.3"/>
    <row r="165" s="74" customFormat="1" x14ac:dyDescent="0.3"/>
    <row r="166" s="74" customFormat="1" x14ac:dyDescent="0.3"/>
    <row r="167" s="74" customFormat="1" x14ac:dyDescent="0.3"/>
    <row r="168" s="74" customFormat="1" x14ac:dyDescent="0.3"/>
    <row r="169" s="74" customFormat="1" x14ac:dyDescent="0.3"/>
    <row r="170" s="74" customFormat="1" x14ac:dyDescent="0.3"/>
    <row r="171" s="74" customFormat="1" x14ac:dyDescent="0.3"/>
    <row r="172" s="74" customFormat="1" x14ac:dyDescent="0.3"/>
    <row r="173" s="74" customFormat="1" x14ac:dyDescent="0.3"/>
    <row r="174" s="74" customFormat="1" x14ac:dyDescent="0.3"/>
    <row r="175" s="74" customFormat="1" x14ac:dyDescent="0.3"/>
    <row r="176" s="74" customFormat="1" x14ac:dyDescent="0.3"/>
    <row r="177" s="74" customFormat="1" x14ac:dyDescent="0.3"/>
    <row r="178" s="74" customFormat="1" x14ac:dyDescent="0.3"/>
    <row r="179" s="74" customFormat="1" x14ac:dyDescent="0.3"/>
    <row r="180" s="74" customFormat="1" x14ac:dyDescent="0.3"/>
    <row r="181" s="74" customFormat="1" x14ac:dyDescent="0.3"/>
    <row r="182" s="74" customFormat="1" x14ac:dyDescent="0.3"/>
    <row r="183" s="74" customFormat="1" x14ac:dyDescent="0.3"/>
    <row r="184" s="74" customFormat="1" x14ac:dyDescent="0.3"/>
    <row r="185" s="74" customFormat="1" x14ac:dyDescent="0.3"/>
    <row r="186" s="74" customFormat="1" x14ac:dyDescent="0.3"/>
    <row r="187" s="74" customFormat="1" x14ac:dyDescent="0.3"/>
    <row r="188" s="74" customFormat="1" x14ac:dyDescent="0.3"/>
    <row r="189" s="74" customFormat="1" x14ac:dyDescent="0.3"/>
    <row r="190" s="74" customFormat="1" x14ac:dyDescent="0.3"/>
    <row r="191" s="74" customFormat="1" x14ac:dyDescent="0.3"/>
    <row r="192" s="74" customFormat="1" x14ac:dyDescent="0.3"/>
    <row r="193" s="74" customFormat="1" x14ac:dyDescent="0.3"/>
    <row r="194" s="74" customFormat="1" x14ac:dyDescent="0.3"/>
    <row r="195" s="74" customFormat="1" x14ac:dyDescent="0.3"/>
    <row r="196" s="74" customFormat="1" x14ac:dyDescent="0.3"/>
    <row r="197" s="74" customFormat="1" x14ac:dyDescent="0.3"/>
    <row r="198" s="74" customFormat="1" x14ac:dyDescent="0.3"/>
    <row r="199" s="74" customFormat="1" x14ac:dyDescent="0.3"/>
    <row r="200" s="74" customFormat="1" x14ac:dyDescent="0.3"/>
    <row r="201" s="74" customFormat="1" x14ac:dyDescent="0.3"/>
    <row r="202" s="74" customFormat="1" x14ac:dyDescent="0.3"/>
    <row r="203" s="74" customFormat="1" x14ac:dyDescent="0.3"/>
    <row r="204" s="74" customFormat="1" x14ac:dyDescent="0.3"/>
    <row r="205" s="74" customFormat="1" x14ac:dyDescent="0.3"/>
    <row r="206" s="74" customFormat="1" x14ac:dyDescent="0.3"/>
    <row r="207" s="74" customFormat="1" x14ac:dyDescent="0.3"/>
    <row r="208" s="74" customFormat="1" x14ac:dyDescent="0.3"/>
    <row r="209" s="74" customFormat="1" x14ac:dyDescent="0.3"/>
    <row r="210" s="74" customFormat="1" x14ac:dyDescent="0.3"/>
    <row r="211" s="74" customFormat="1" x14ac:dyDescent="0.3"/>
    <row r="212" s="74" customFormat="1" x14ac:dyDescent="0.3"/>
    <row r="213" s="74" customFormat="1" x14ac:dyDescent="0.3"/>
    <row r="214" s="74" customFormat="1" x14ac:dyDescent="0.3"/>
    <row r="215" s="74" customFormat="1" x14ac:dyDescent="0.3"/>
    <row r="216" s="74" customFormat="1" x14ac:dyDescent="0.3"/>
    <row r="217" s="74" customFormat="1" x14ac:dyDescent="0.3"/>
    <row r="218" s="74" customFormat="1" x14ac:dyDescent="0.3"/>
    <row r="219" s="74" customFormat="1" x14ac:dyDescent="0.3"/>
    <row r="220" s="74" customFormat="1" x14ac:dyDescent="0.3"/>
    <row r="221" s="74" customFormat="1" x14ac:dyDescent="0.3"/>
    <row r="222" s="74" customFormat="1" x14ac:dyDescent="0.3"/>
    <row r="223" s="74" customFormat="1" x14ac:dyDescent="0.3"/>
    <row r="224" s="74" customFormat="1" x14ac:dyDescent="0.3"/>
    <row r="225" s="74" customFormat="1" x14ac:dyDescent="0.3"/>
    <row r="226" s="74" customFormat="1" x14ac:dyDescent="0.3"/>
    <row r="227" s="74" customFormat="1" x14ac:dyDescent="0.3"/>
    <row r="228" s="74" customFormat="1" x14ac:dyDescent="0.3"/>
    <row r="229" s="74" customFormat="1" x14ac:dyDescent="0.3"/>
    <row r="230" s="74" customFormat="1" x14ac:dyDescent="0.3"/>
    <row r="231" s="74" customFormat="1" x14ac:dyDescent="0.3"/>
    <row r="232" s="74" customFormat="1" x14ac:dyDescent="0.3"/>
    <row r="233" s="74" customFormat="1" x14ac:dyDescent="0.3"/>
    <row r="234" s="74" customFormat="1" x14ac:dyDescent="0.3"/>
    <row r="235" s="74" customFormat="1" x14ac:dyDescent="0.3"/>
    <row r="236" s="74" customFormat="1" x14ac:dyDescent="0.3"/>
    <row r="237" s="74" customFormat="1" x14ac:dyDescent="0.3"/>
    <row r="238" s="74" customFormat="1" x14ac:dyDescent="0.3"/>
    <row r="239" s="74" customFormat="1" x14ac:dyDescent="0.3"/>
    <row r="240" s="74" customFormat="1" x14ac:dyDescent="0.3"/>
    <row r="241" s="74" customFormat="1" x14ac:dyDescent="0.3"/>
    <row r="242" s="74" customFormat="1" x14ac:dyDescent="0.3"/>
    <row r="243" s="74" customFormat="1" x14ac:dyDescent="0.3"/>
    <row r="244" s="74" customFormat="1" x14ac:dyDescent="0.3"/>
    <row r="245" s="74" customFormat="1" x14ac:dyDescent="0.3"/>
    <row r="246" s="74" customFormat="1" x14ac:dyDescent="0.3"/>
    <row r="247" s="74" customFormat="1" x14ac:dyDescent="0.3"/>
    <row r="248" s="74" customFormat="1" x14ac:dyDescent="0.3"/>
    <row r="249" s="74" customFormat="1" x14ac:dyDescent="0.3"/>
    <row r="250" s="74" customFormat="1" x14ac:dyDescent="0.3"/>
    <row r="251" s="74" customFormat="1" x14ac:dyDescent="0.3"/>
    <row r="252" s="74" customFormat="1" x14ac:dyDescent="0.3"/>
    <row r="253" s="74" customFormat="1" x14ac:dyDescent="0.3"/>
    <row r="254" s="74" customFormat="1" x14ac:dyDescent="0.3"/>
    <row r="255" s="74" customFormat="1" x14ac:dyDescent="0.3"/>
    <row r="256" s="74" customFormat="1" x14ac:dyDescent="0.3"/>
    <row r="257" s="74" customFormat="1" x14ac:dyDescent="0.3"/>
    <row r="258" s="74" customFormat="1" x14ac:dyDescent="0.3"/>
    <row r="259" s="74" customFormat="1" x14ac:dyDescent="0.3"/>
    <row r="260" s="74" customFormat="1" x14ac:dyDescent="0.3"/>
    <row r="261" s="74" customFormat="1" x14ac:dyDescent="0.3"/>
    <row r="262" s="74" customFormat="1" x14ac:dyDescent="0.3"/>
    <row r="263" s="74" customFormat="1" x14ac:dyDescent="0.3"/>
    <row r="264" s="74" customFormat="1" x14ac:dyDescent="0.3"/>
    <row r="265" s="74" customFormat="1" x14ac:dyDescent="0.3"/>
    <row r="266" s="74" customFormat="1" x14ac:dyDescent="0.3"/>
    <row r="267" s="74" customFormat="1" x14ac:dyDescent="0.3"/>
    <row r="268" s="74" customFormat="1" x14ac:dyDescent="0.3"/>
    <row r="269" s="74" customFormat="1" x14ac:dyDescent="0.3"/>
    <row r="270" s="74" customFormat="1" x14ac:dyDescent="0.3"/>
    <row r="271" s="74" customFormat="1" x14ac:dyDescent="0.3"/>
    <row r="272" s="74" customFormat="1" x14ac:dyDescent="0.3"/>
    <row r="273" s="74" customFormat="1" x14ac:dyDescent="0.3"/>
    <row r="274" s="74" customFormat="1" x14ac:dyDescent="0.3"/>
    <row r="275" s="74" customFormat="1" x14ac:dyDescent="0.3"/>
    <row r="276" s="74" customFormat="1" x14ac:dyDescent="0.3"/>
    <row r="277" s="74" customFormat="1" x14ac:dyDescent="0.3"/>
    <row r="278" s="74" customFormat="1" x14ac:dyDescent="0.3"/>
    <row r="279" s="74" customFormat="1" x14ac:dyDescent="0.3"/>
    <row r="280" s="74" customFormat="1" x14ac:dyDescent="0.3"/>
    <row r="281" s="74" customFormat="1" x14ac:dyDescent="0.3"/>
    <row r="282" s="74" customFormat="1" x14ac:dyDescent="0.3"/>
    <row r="283" s="74" customFormat="1" x14ac:dyDescent="0.3"/>
    <row r="284" s="74" customFormat="1" x14ac:dyDescent="0.3"/>
    <row r="285" s="74" customFormat="1" x14ac:dyDescent="0.3"/>
    <row r="286" s="74" customFormat="1" x14ac:dyDescent="0.3"/>
    <row r="287" s="74" customFormat="1" x14ac:dyDescent="0.3"/>
    <row r="288" s="74" customFormat="1" x14ac:dyDescent="0.3"/>
    <row r="289" s="74" customFormat="1" x14ac:dyDescent="0.3"/>
    <row r="290" s="74" customFormat="1" x14ac:dyDescent="0.3"/>
    <row r="291" s="74" customFormat="1" x14ac:dyDescent="0.3"/>
    <row r="292" s="74" customFormat="1" x14ac:dyDescent="0.3"/>
    <row r="293" s="74" customFormat="1" x14ac:dyDescent="0.3"/>
    <row r="294" s="74" customFormat="1" x14ac:dyDescent="0.3"/>
    <row r="295" s="74" customFormat="1" x14ac:dyDescent="0.3"/>
    <row r="296" s="74" customFormat="1" x14ac:dyDescent="0.3"/>
    <row r="297" s="74" customFormat="1" x14ac:dyDescent="0.3"/>
    <row r="298" s="74" customFormat="1" x14ac:dyDescent="0.3"/>
    <row r="299" s="74" customFormat="1" x14ac:dyDescent="0.3"/>
    <row r="300" s="74" customFormat="1" x14ac:dyDescent="0.3"/>
    <row r="301" s="74" customFormat="1" x14ac:dyDescent="0.3"/>
    <row r="302" s="74" customFormat="1" x14ac:dyDescent="0.3"/>
    <row r="303" s="74" customFormat="1" x14ac:dyDescent="0.3"/>
    <row r="304" s="74" customFormat="1" x14ac:dyDescent="0.3"/>
    <row r="305" s="74" customFormat="1" x14ac:dyDescent="0.3"/>
    <row r="306" s="74" customFormat="1" x14ac:dyDescent="0.3"/>
    <row r="307" s="74" customFormat="1" x14ac:dyDescent="0.3"/>
    <row r="308" s="74" customFormat="1" x14ac:dyDescent="0.3"/>
    <row r="309" s="74" customFormat="1" x14ac:dyDescent="0.3"/>
    <row r="310" s="74" customFormat="1" x14ac:dyDescent="0.3"/>
    <row r="311" s="74" customFormat="1" x14ac:dyDescent="0.3"/>
    <row r="312" s="74" customFormat="1" x14ac:dyDescent="0.3"/>
    <row r="313" s="74" customFormat="1" x14ac:dyDescent="0.3"/>
    <row r="314" s="74" customFormat="1" x14ac:dyDescent="0.3"/>
    <row r="315" s="74" customFormat="1" x14ac:dyDescent="0.3"/>
    <row r="316" s="74" customFormat="1" x14ac:dyDescent="0.3"/>
    <row r="317" s="74" customFormat="1" x14ac:dyDescent="0.3"/>
    <row r="318" s="74" customFormat="1" x14ac:dyDescent="0.3"/>
    <row r="319" s="74" customFormat="1" x14ac:dyDescent="0.3"/>
    <row r="320" s="74" customFormat="1" x14ac:dyDescent="0.3"/>
    <row r="321" s="74" customFormat="1" x14ac:dyDescent="0.3"/>
    <row r="322" s="74" customFormat="1" x14ac:dyDescent="0.3"/>
    <row r="323" s="74" customFormat="1" x14ac:dyDescent="0.3"/>
    <row r="324" s="74" customFormat="1" x14ac:dyDescent="0.3"/>
    <row r="325" s="74" customFormat="1" x14ac:dyDescent="0.3"/>
    <row r="326" s="74" customFormat="1" x14ac:dyDescent="0.3"/>
    <row r="327" s="74" customFormat="1" x14ac:dyDescent="0.3"/>
    <row r="328" s="74" customFormat="1" x14ac:dyDescent="0.3"/>
    <row r="329" s="74" customFormat="1" x14ac:dyDescent="0.3"/>
    <row r="330" s="74" customFormat="1" x14ac:dyDescent="0.3"/>
    <row r="331" s="74" customFormat="1" x14ac:dyDescent="0.3"/>
    <row r="332" s="74" customFormat="1" x14ac:dyDescent="0.3"/>
    <row r="333" s="74" customFormat="1" x14ac:dyDescent="0.3"/>
    <row r="334" s="74" customFormat="1" x14ac:dyDescent="0.3"/>
    <row r="335" s="74" customFormat="1" x14ac:dyDescent="0.3"/>
    <row r="336" s="74" customFormat="1" x14ac:dyDescent="0.3"/>
    <row r="337" s="74" customFormat="1" x14ac:dyDescent="0.3"/>
    <row r="338" s="74" customFormat="1" x14ac:dyDescent="0.3"/>
    <row r="339" s="74" customFormat="1" x14ac:dyDescent="0.3"/>
    <row r="340" s="74" customFormat="1" x14ac:dyDescent="0.3"/>
    <row r="341" s="74" customFormat="1" x14ac:dyDescent="0.3"/>
    <row r="342" s="74" customFormat="1" x14ac:dyDescent="0.3"/>
    <row r="343" s="74" customFormat="1" x14ac:dyDescent="0.3"/>
    <row r="344" s="74" customFormat="1" x14ac:dyDescent="0.3"/>
    <row r="345" s="74" customFormat="1" x14ac:dyDescent="0.3"/>
    <row r="346" s="74" customFormat="1" x14ac:dyDescent="0.3"/>
    <row r="347" s="74" customFormat="1" x14ac:dyDescent="0.3"/>
    <row r="348" s="74" customFormat="1" x14ac:dyDescent="0.3"/>
    <row r="349" s="74" customFormat="1" x14ac:dyDescent="0.3"/>
    <row r="350" s="74" customFormat="1" x14ac:dyDescent="0.3"/>
    <row r="351" s="74" customFormat="1" x14ac:dyDescent="0.3"/>
    <row r="352" s="74" customFormat="1" x14ac:dyDescent="0.3"/>
    <row r="353" s="74" customFormat="1" x14ac:dyDescent="0.3"/>
    <row r="354" s="74" customFormat="1" x14ac:dyDescent="0.3"/>
    <row r="355" s="74" customFormat="1" x14ac:dyDescent="0.3"/>
    <row r="356" s="74" customFormat="1" x14ac:dyDescent="0.3"/>
    <row r="357" s="74" customFormat="1" x14ac:dyDescent="0.3"/>
    <row r="358" s="74" customFormat="1" x14ac:dyDescent="0.3"/>
    <row r="359" s="74" customFormat="1" x14ac:dyDescent="0.3"/>
    <row r="360" s="74" customFormat="1" x14ac:dyDescent="0.3"/>
    <row r="361" s="74" customFormat="1" x14ac:dyDescent="0.3"/>
    <row r="362" s="74" customFormat="1" x14ac:dyDescent="0.3"/>
    <row r="363" s="74" customFormat="1" x14ac:dyDescent="0.3"/>
    <row r="364" s="74" customFormat="1" x14ac:dyDescent="0.3"/>
    <row r="365" s="74" customFormat="1" x14ac:dyDescent="0.3"/>
    <row r="366" s="74" customFormat="1" x14ac:dyDescent="0.3"/>
    <row r="367" s="74" customFormat="1" x14ac:dyDescent="0.3"/>
    <row r="368" s="74" customFormat="1" x14ac:dyDescent="0.3"/>
    <row r="369" s="74" customFormat="1" x14ac:dyDescent="0.3"/>
    <row r="370" s="74" customFormat="1" x14ac:dyDescent="0.3"/>
    <row r="371" s="74" customFormat="1" x14ac:dyDescent="0.3"/>
    <row r="372" s="74" customFormat="1" x14ac:dyDescent="0.3"/>
    <row r="373" s="74" customFormat="1" x14ac:dyDescent="0.3"/>
    <row r="374" s="74" customFormat="1" x14ac:dyDescent="0.3"/>
    <row r="375" s="74" customFormat="1" x14ac:dyDescent="0.3"/>
    <row r="376" s="74" customFormat="1" x14ac:dyDescent="0.3"/>
    <row r="377" s="74" customFormat="1" x14ac:dyDescent="0.3"/>
    <row r="378" s="74" customFormat="1" x14ac:dyDescent="0.3"/>
    <row r="379" s="74" customFormat="1" x14ac:dyDescent="0.3"/>
    <row r="380" s="74" customFormat="1" x14ac:dyDescent="0.3"/>
    <row r="381" s="74" customFormat="1" x14ac:dyDescent="0.3"/>
    <row r="382" s="74" customFormat="1" x14ac:dyDescent="0.3"/>
    <row r="383" s="74" customFormat="1" x14ac:dyDescent="0.3"/>
    <row r="384" s="74" customFormat="1" x14ac:dyDescent="0.3"/>
    <row r="385" s="74" customFormat="1" x14ac:dyDescent="0.3"/>
    <row r="386" s="74" customFormat="1" x14ac:dyDescent="0.3"/>
    <row r="387" s="74" customFormat="1" x14ac:dyDescent="0.3"/>
    <row r="388" s="74" customFormat="1" x14ac:dyDescent="0.3"/>
    <row r="389" s="74" customFormat="1" x14ac:dyDescent="0.3"/>
    <row r="390" s="74" customFormat="1" x14ac:dyDescent="0.3"/>
    <row r="391" s="74" customFormat="1" x14ac:dyDescent="0.3"/>
    <row r="392" s="74" customFormat="1" x14ac:dyDescent="0.3"/>
    <row r="393" s="74" customFormat="1" x14ac:dyDescent="0.3"/>
    <row r="394" s="74" customFormat="1" x14ac:dyDescent="0.3"/>
    <row r="395" s="74" customFormat="1" x14ac:dyDescent="0.3"/>
    <row r="396" s="74" customFormat="1" x14ac:dyDescent="0.3"/>
    <row r="397" s="74" customFormat="1" x14ac:dyDescent="0.3"/>
    <row r="398" s="74" customFormat="1" x14ac:dyDescent="0.3"/>
    <row r="399" s="74" customFormat="1" x14ac:dyDescent="0.3"/>
    <row r="400" s="74" customFormat="1" x14ac:dyDescent="0.3"/>
    <row r="401" s="74" customFormat="1" x14ac:dyDescent="0.3"/>
    <row r="402" s="74" customFormat="1" x14ac:dyDescent="0.3"/>
    <row r="403" s="74" customFormat="1" x14ac:dyDescent="0.3"/>
    <row r="404" s="74" customFormat="1" x14ac:dyDescent="0.3"/>
    <row r="405" s="74" customFormat="1" x14ac:dyDescent="0.3"/>
    <row r="406" s="74" customFormat="1" x14ac:dyDescent="0.3"/>
    <row r="407" s="74" customFormat="1" x14ac:dyDescent="0.3"/>
    <row r="408" s="74" customFormat="1" x14ac:dyDescent="0.3"/>
    <row r="409" s="74" customFormat="1" x14ac:dyDescent="0.3"/>
    <row r="410" s="74" customFormat="1" x14ac:dyDescent="0.3"/>
    <row r="411" s="74" customFormat="1" x14ac:dyDescent="0.3"/>
    <row r="412" s="74" customFormat="1" x14ac:dyDescent="0.3"/>
    <row r="413" s="74" customFormat="1" x14ac:dyDescent="0.3"/>
    <row r="414" s="74" customFormat="1" x14ac:dyDescent="0.3"/>
    <row r="415" s="74" customFormat="1" x14ac:dyDescent="0.3"/>
    <row r="416" s="74" customFormat="1" x14ac:dyDescent="0.3"/>
    <row r="417" s="74" customFormat="1" x14ac:dyDescent="0.3"/>
    <row r="418" s="74" customFormat="1" x14ac:dyDescent="0.3"/>
    <row r="419" s="74" customFormat="1" x14ac:dyDescent="0.3"/>
    <row r="420" s="74" customFormat="1" x14ac:dyDescent="0.3"/>
    <row r="421" s="74" customFormat="1" x14ac:dyDescent="0.3"/>
    <row r="422" s="74" customFormat="1" x14ac:dyDescent="0.3"/>
    <row r="423" s="74" customFormat="1" x14ac:dyDescent="0.3"/>
    <row r="424" s="74" customFormat="1" x14ac:dyDescent="0.3"/>
    <row r="425" s="74" customFormat="1" x14ac:dyDescent="0.3"/>
    <row r="426" s="74" customFormat="1" x14ac:dyDescent="0.3"/>
    <row r="427" s="74" customFormat="1" x14ac:dyDescent="0.3"/>
    <row r="428" s="74" customFormat="1" x14ac:dyDescent="0.3"/>
    <row r="429" s="74" customFormat="1" x14ac:dyDescent="0.3"/>
    <row r="430" s="74" customFormat="1" x14ac:dyDescent="0.3"/>
    <row r="431" s="74" customFormat="1" x14ac:dyDescent="0.3"/>
    <row r="432" s="74" customFormat="1" x14ac:dyDescent="0.3"/>
    <row r="433" s="74" customFormat="1" x14ac:dyDescent="0.3"/>
    <row r="434" s="74" customFormat="1" x14ac:dyDescent="0.3"/>
    <row r="435" s="74" customFormat="1" x14ac:dyDescent="0.3"/>
    <row r="436" s="74" customFormat="1" x14ac:dyDescent="0.3"/>
    <row r="437" s="74" customFormat="1" x14ac:dyDescent="0.3"/>
    <row r="438" s="74" customFormat="1" x14ac:dyDescent="0.3"/>
    <row r="439" s="74" customFormat="1" x14ac:dyDescent="0.3"/>
    <row r="440" s="74" customFormat="1" x14ac:dyDescent="0.3"/>
    <row r="441" s="74" customFormat="1" x14ac:dyDescent="0.3"/>
    <row r="442" s="74" customFormat="1" x14ac:dyDescent="0.3"/>
    <row r="443" s="74" customFormat="1" x14ac:dyDescent="0.3"/>
    <row r="444" s="74" customFormat="1" x14ac:dyDescent="0.3"/>
    <row r="445" s="74" customFormat="1" x14ac:dyDescent="0.3"/>
    <row r="446" s="74" customFormat="1" x14ac:dyDescent="0.3"/>
    <row r="447" s="74" customFormat="1" x14ac:dyDescent="0.3"/>
    <row r="448" s="74" customFormat="1" x14ac:dyDescent="0.3"/>
    <row r="449" s="74" customFormat="1" x14ac:dyDescent="0.3"/>
    <row r="450" s="74" customFormat="1" x14ac:dyDescent="0.3"/>
  </sheetData>
  <sheetProtection algorithmName="SHA-512" hashValue="QJkCglHtHuEIR4u2In0b4H4jG4xOm/jwhcsSUiknxTI+n2uSPU+smxqeTbcUL1ywZG8fVrZG8DtloZ0+9Kep9A==" saltValue="x6R/AlJjjL4LCZWDmoukzw==" spinCount="100000" sheet="1" objects="1" scenarios="1"/>
  <mergeCells count="79">
    <mergeCell ref="B36:O36"/>
    <mergeCell ref="B38:O39"/>
    <mergeCell ref="B41:E41"/>
    <mergeCell ref="B42:H42"/>
    <mergeCell ref="K68:M68"/>
    <mergeCell ref="B68:J68"/>
    <mergeCell ref="B55:O55"/>
    <mergeCell ref="B50:O50"/>
    <mergeCell ref="B51:C51"/>
    <mergeCell ref="B52:L52"/>
    <mergeCell ref="B53:L53"/>
    <mergeCell ref="B54:L54"/>
    <mergeCell ref="B56:E56"/>
    <mergeCell ref="B57:O58"/>
    <mergeCell ref="B59:E59"/>
    <mergeCell ref="B43:H43"/>
    <mergeCell ref="C25:F25"/>
    <mergeCell ref="I25:L25"/>
    <mergeCell ref="C26:F26"/>
    <mergeCell ref="I26:L26"/>
    <mergeCell ref="C30:D30"/>
    <mergeCell ref="E30:F30"/>
    <mergeCell ref="G30:H30"/>
    <mergeCell ref="I30:J30"/>
    <mergeCell ref="G25:H25"/>
    <mergeCell ref="G26:H26"/>
    <mergeCell ref="C32:D32"/>
    <mergeCell ref="E32:F32"/>
    <mergeCell ref="G32:H32"/>
    <mergeCell ref="I32:J32"/>
    <mergeCell ref="C33:D33"/>
    <mergeCell ref="E33:F33"/>
    <mergeCell ref="G33:H33"/>
    <mergeCell ref="I33:J33"/>
    <mergeCell ref="C22:D22"/>
    <mergeCell ref="C17:E17"/>
    <mergeCell ref="F17:G17"/>
    <mergeCell ref="H17:I17"/>
    <mergeCell ref="J17:L17"/>
    <mergeCell ref="B20:O20"/>
    <mergeCell ref="B3:O3"/>
    <mergeCell ref="B4:O4"/>
    <mergeCell ref="B5:O5"/>
    <mergeCell ref="B6:O6"/>
    <mergeCell ref="B8:O8"/>
    <mergeCell ref="H10:I10"/>
    <mergeCell ref="C11:E11"/>
    <mergeCell ref="F11:G11"/>
    <mergeCell ref="H11:I11"/>
    <mergeCell ref="J11:L11"/>
    <mergeCell ref="C16:E16"/>
    <mergeCell ref="F16:G16"/>
    <mergeCell ref="H16:I16"/>
    <mergeCell ref="J16:L16"/>
    <mergeCell ref="C13:E13"/>
    <mergeCell ref="F13:G13"/>
    <mergeCell ref="H13:I13"/>
    <mergeCell ref="J13:L13"/>
    <mergeCell ref="C15:E15"/>
    <mergeCell ref="F15:G15"/>
    <mergeCell ref="H15:I15"/>
    <mergeCell ref="J15:L15"/>
    <mergeCell ref="C14:E14"/>
    <mergeCell ref="F14:G14"/>
    <mergeCell ref="H14:I14"/>
    <mergeCell ref="J14:L14"/>
    <mergeCell ref="B44:K44"/>
    <mergeCell ref="B45:M45"/>
    <mergeCell ref="B46:E46"/>
    <mergeCell ref="B47:K47"/>
    <mergeCell ref="B48:K48"/>
    <mergeCell ref="B49:E49"/>
    <mergeCell ref="B65:O65"/>
    <mergeCell ref="B66:O66"/>
    <mergeCell ref="B60:O60"/>
    <mergeCell ref="B61:F61"/>
    <mergeCell ref="B62:F62"/>
    <mergeCell ref="B63:F63"/>
    <mergeCell ref="B64:E64"/>
  </mergeCells>
  <conditionalFormatting sqref="C13">
    <cfRule type="cellIs" dxfId="31" priority="18" operator="equal">
      <formula>"Révision 1"</formula>
    </cfRule>
  </conditionalFormatting>
  <conditionalFormatting sqref="C14">
    <cfRule type="cellIs" dxfId="30" priority="19" operator="equal">
      <formula>"Révision 2"</formula>
    </cfRule>
  </conditionalFormatting>
  <conditionalFormatting sqref="C15">
    <cfRule type="cellIs" dxfId="29" priority="20" operator="equal">
      <formula>"Révision 3"</formula>
    </cfRule>
  </conditionalFormatting>
  <conditionalFormatting sqref="C16">
    <cfRule type="cellIs" dxfId="28" priority="21" operator="equal">
      <formula>"Révision 4"</formula>
    </cfRule>
  </conditionalFormatting>
  <conditionalFormatting sqref="C17">
    <cfRule type="cellIs" dxfId="27" priority="22" operator="equal">
      <formula>"Révision 5"</formula>
    </cfRule>
  </conditionalFormatting>
  <conditionalFormatting sqref="C25">
    <cfRule type="expression" dxfId="26" priority="8">
      <formula>OR($C$22="Municipalité ",$C$22="MRC ")</formula>
    </cfRule>
  </conditionalFormatting>
  <conditionalFormatting sqref="C25:C26">
    <cfRule type="expression" dxfId="25" priority="6">
      <formula>$C$22=""</formula>
    </cfRule>
  </conditionalFormatting>
  <conditionalFormatting sqref="C25:F26">
    <cfRule type="expression" dxfId="24" priority="7">
      <formula>OR($C$22="Régie intermunicipale",$C$22="Autre")</formula>
    </cfRule>
  </conditionalFormatting>
  <conditionalFormatting sqref="C26:F26">
    <cfRule type="expression" dxfId="23" priority="5">
      <formula>$C$26="Type d'organisation ou nom incorrect"</formula>
    </cfRule>
  </conditionalFormatting>
  <conditionalFormatting sqref="H11">
    <cfRule type="cellIs" dxfId="22" priority="23" operator="equal">
      <formula>"(AAAA-MM-JJ)"</formula>
    </cfRule>
  </conditionalFormatting>
  <conditionalFormatting sqref="I25:I26">
    <cfRule type="expression" dxfId="21" priority="2">
      <formula>$C$22=""</formula>
    </cfRule>
  </conditionalFormatting>
  <conditionalFormatting sqref="I25:L26">
    <cfRule type="expression" dxfId="20" priority="3">
      <formula>OR($C$22="Municipalité",$C$22="MRC",$C$22="Régie")</formula>
    </cfRule>
    <cfRule type="expression" dxfId="19" priority="4">
      <formula>$C$22="Autre"</formula>
    </cfRule>
  </conditionalFormatting>
  <dataValidations count="7">
    <dataValidation type="list" allowBlank="1" showInputMessage="1" showErrorMessage="1" sqref="B24" xr:uid="{9433B9B4-1BBA-43E1-A572-6E4B20B29698}">
      <formula1>Municipalité_</formula1>
    </dataValidation>
    <dataValidation type="list" allowBlank="1" showInputMessage="1" showErrorMessage="1" error="Veuillez sélectionner une option dans la liste déroulante." sqref="C22:D22" xr:uid="{A3D792E8-6E3A-4CC8-B8CA-ECE1E6180111}">
      <formula1>LST_Types_Organisation</formula1>
    </dataValidation>
    <dataValidation type="list" allowBlank="1" showInputMessage="1" showErrorMessage="1" error="Veuillez sélectionner une option dans la liste déroulante." sqref="C25:F25" xr:uid="{6D2A73EC-25D7-4AD3-8FC7-F20A060B2881}">
      <formula1>INDIRECT(TYPE_ORGANISATION)</formula1>
    </dataValidation>
    <dataValidation type="list" allowBlank="1" showInputMessage="1" showErrorMessage="1" error="Veuillez sélectionner une option dans la liste déroulante." sqref="K68" xr:uid="{14DE5748-680C-4BF1-AF9D-08BB6055EB06}">
      <formula1>LST_CGU</formula1>
    </dataValidation>
    <dataValidation type="whole" allowBlank="1" showInputMessage="1" showErrorMessage="1" error="Veuillez entrer une année au format AAAA." sqref="F11:G11 F13:G17" xr:uid="{A322A542-55A1-4E04-AFF9-234DA2AB2507}">
      <formula1>2026</formula1>
      <formula2>2100</formula2>
    </dataValidation>
    <dataValidation type="date" allowBlank="1" showInputMessage="1" showErrorMessage="1" error="Veuillez entrer une date valide qui ne dépasse pas la date d’aujourd’hui." sqref="H13:I17 H11:I11" xr:uid="{45B866E3-422A-4A31-8236-D9369A6FE31C}">
      <formula1>46023</formula1>
      <formula2>TODAY()</formula2>
    </dataValidation>
    <dataValidation type="custom" allowBlank="1" showInputMessage="1" showErrorMessage="1" error="Cette cellule est uniquement applicable lorsque « Autre » est sélectionné comme type d'organisation." sqref="I25:L26" xr:uid="{C7AAB867-CFAA-4A2D-B0FD-E437FA5B9DD3}">
      <formula1>TYPE_ORGANISATION="Autre"</formula1>
    </dataValidation>
  </dataValidations>
  <printOptions horizontalCentered="1" verticalCentered="1"/>
  <pageMargins left="0" right="0" top="0.39370078740157483" bottom="0.39370078740157483" header="0.19685039370078741" footer="0.19685039370078741"/>
  <pageSetup paperSize="9" scale="98" fitToHeight="0" orientation="landscape" horizontalDpi="1200" verticalDpi="1200" r:id="rId1"/>
  <headerFooter>
    <oddHeader>&amp;C&amp;"-,Gras"&amp;14Identification &amp;"-,Normal"- Outil d'aide à la réalisation d'un inventaire des infrastructures vertes de gestion des eaux pluviales</oddHeader>
    <oddFooter>Page &amp;P de &amp;N</oddFooter>
  </headerFooter>
  <rowBreaks count="2" manualBreakCount="2">
    <brk id="28" min="1" max="14" man="1"/>
    <brk id="48" min="1"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E5DF6-68AC-4BC8-A8B5-CC0C4AA945ED}">
  <sheetPr codeName="Feuil3">
    <tabColor rgb="FFBDF1EB"/>
    <outlinePr summaryRight="0"/>
    <pageSetUpPr autoPageBreaks="0" fitToPage="1"/>
  </sheetPr>
  <dimension ref="A1:BT880"/>
  <sheetViews>
    <sheetView showGridLines="0" zoomScaleNormal="100" workbookViewId="0"/>
  </sheetViews>
  <sheetFormatPr baseColWidth="10" defaultColWidth="11.44140625" defaultRowHeight="14.4" outlineLevelCol="1" x14ac:dyDescent="0.3"/>
  <cols>
    <col min="1" max="1" width="5.6640625" customWidth="1" collapsed="1"/>
    <col min="2" max="2" width="15.6640625" hidden="1" customWidth="1" outlineLevel="1"/>
    <col min="3" max="3" width="25.6640625" customWidth="1"/>
    <col min="4" max="4" width="25.6640625" customWidth="1" collapsed="1"/>
    <col min="5" max="5" width="25.6640625" hidden="1" customWidth="1" outlineLevel="1"/>
    <col min="6" max="6" width="25.6640625" customWidth="1" collapsed="1"/>
    <col min="7" max="7" width="25.6640625" hidden="1" customWidth="1" outlineLevel="1"/>
    <col min="8" max="10" width="13.6640625" customWidth="1"/>
    <col min="11" max="11" width="13.6640625" customWidth="1" collapsed="1"/>
    <col min="12" max="12" width="25.6640625" hidden="1" customWidth="1" outlineLevel="1"/>
    <col min="13" max="14" width="20.6640625" hidden="1" customWidth="1" outlineLevel="1"/>
    <col min="15" max="15" width="13.6640625" customWidth="1" collapsed="1"/>
    <col min="16" max="16" width="13.6640625" customWidth="1"/>
    <col min="17" max="17" width="13.6640625" customWidth="1" collapsed="1"/>
    <col min="18" max="19" width="20.6640625" hidden="1" customWidth="1" outlineLevel="1"/>
    <col min="20" max="23" width="13.6640625" customWidth="1"/>
    <col min="24" max="25" width="25.6640625" customWidth="1"/>
    <col min="26" max="26" width="20.6640625" customWidth="1" collapsed="1"/>
    <col min="27" max="28" width="20.6640625" hidden="1" customWidth="1" outlineLevel="1"/>
    <col min="29" max="29" width="20.6640625" style="124" customWidth="1" collapsed="1"/>
    <col min="30" max="30" width="20.6640625" style="124" hidden="1" customWidth="1" outlineLevel="1"/>
    <col min="31" max="31" width="13.6640625" style="124" hidden="1" customWidth="1" outlineLevel="1"/>
    <col min="32" max="32" width="20.6640625" customWidth="1" collapsed="1"/>
    <col min="33" max="35" width="20.6640625" hidden="1" customWidth="1" outlineLevel="1"/>
    <col min="36" max="37" width="15.6640625" hidden="1" customWidth="1" outlineLevel="1"/>
    <col min="38" max="38" width="20.6640625" hidden="1" customWidth="1" outlineLevel="1"/>
    <col min="39" max="39" width="40.6640625" customWidth="1"/>
    <col min="40" max="42" width="13.6640625" style="485" hidden="1" customWidth="1"/>
    <col min="43" max="43" width="5.6640625" customWidth="1"/>
    <col min="44" max="72" width="11.44140625" style="74"/>
  </cols>
  <sheetData>
    <row r="1" spans="1:43" ht="15" thickBot="1" x14ac:dyDescent="0.35">
      <c r="A1" s="1"/>
      <c r="B1" s="1"/>
      <c r="C1" s="2"/>
      <c r="D1" s="1"/>
      <c r="E1" s="1"/>
      <c r="F1" s="36"/>
      <c r="G1" s="36"/>
      <c r="H1" s="1"/>
      <c r="I1" s="1"/>
      <c r="J1" s="1"/>
      <c r="K1" s="1"/>
      <c r="L1" s="1"/>
      <c r="M1" s="1"/>
      <c r="N1" s="1"/>
      <c r="O1" s="1"/>
      <c r="P1" s="1"/>
      <c r="Q1" s="1"/>
      <c r="R1" s="36"/>
      <c r="S1" s="36"/>
      <c r="T1" s="36"/>
      <c r="U1" s="36"/>
      <c r="V1" s="36"/>
      <c r="W1" s="36"/>
      <c r="X1" s="36"/>
      <c r="Y1" s="36"/>
      <c r="Z1" s="36"/>
      <c r="AA1" s="36"/>
      <c r="AB1" s="36"/>
      <c r="AC1" s="123"/>
      <c r="AD1" s="123"/>
      <c r="AE1" s="123"/>
      <c r="AF1" s="36"/>
      <c r="AG1" s="36"/>
      <c r="AH1" s="36"/>
      <c r="AI1" s="36"/>
      <c r="AJ1" s="36"/>
      <c r="AK1" s="36"/>
      <c r="AL1" s="36"/>
      <c r="AM1" s="36"/>
      <c r="AN1" s="483"/>
      <c r="AO1" s="483"/>
      <c r="AP1" s="483"/>
      <c r="AQ1" s="36"/>
    </row>
    <row r="2" spans="1:43" ht="12" customHeight="1" x14ac:dyDescent="0.3">
      <c r="A2" s="3"/>
      <c r="B2" s="3"/>
      <c r="C2" s="348"/>
      <c r="D2" s="349"/>
      <c r="E2" s="349"/>
      <c r="F2" s="349"/>
      <c r="G2" s="349"/>
      <c r="H2" s="349"/>
      <c r="I2" s="349"/>
      <c r="J2" s="349"/>
      <c r="K2" s="349"/>
      <c r="L2" s="349"/>
      <c r="M2" s="349"/>
      <c r="N2" s="349"/>
      <c r="O2" s="349"/>
      <c r="P2" s="349"/>
      <c r="Q2" s="715"/>
      <c r="R2" s="715"/>
      <c r="S2" s="715"/>
      <c r="T2" s="715"/>
      <c r="U2" s="715"/>
      <c r="V2" s="715"/>
      <c r="W2" s="715"/>
      <c r="X2" s="715"/>
      <c r="Y2" s="715"/>
      <c r="Z2" s="715"/>
      <c r="AA2" s="715"/>
      <c r="AB2" s="715"/>
      <c r="AC2" s="715"/>
      <c r="AD2" s="715"/>
      <c r="AE2" s="715"/>
      <c r="AF2" s="715"/>
      <c r="AG2" s="715"/>
      <c r="AH2" s="715"/>
      <c r="AI2" s="715"/>
      <c r="AJ2" s="715"/>
      <c r="AK2" s="715"/>
      <c r="AL2" s="715"/>
      <c r="AM2" s="716"/>
      <c r="AN2" s="483"/>
      <c r="AO2" s="483"/>
      <c r="AP2" s="483"/>
      <c r="AQ2" s="36"/>
    </row>
    <row r="3" spans="1:43" ht="4.2" customHeight="1" x14ac:dyDescent="0.3">
      <c r="A3" s="3"/>
      <c r="B3" s="3"/>
      <c r="C3" s="608"/>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10"/>
      <c r="AN3" s="483"/>
      <c r="AO3" s="483"/>
      <c r="AP3" s="483"/>
      <c r="AQ3" s="36"/>
    </row>
    <row r="4" spans="1:43" ht="55.2" customHeight="1" x14ac:dyDescent="0.3">
      <c r="A4" s="3"/>
      <c r="B4" s="3"/>
      <c r="C4" s="611" t="s">
        <v>0</v>
      </c>
      <c r="D4" s="717"/>
      <c r="E4" s="717"/>
      <c r="F4" s="717"/>
      <c r="G4" s="717"/>
      <c r="H4" s="717"/>
      <c r="I4" s="717"/>
      <c r="J4" s="717"/>
      <c r="K4" s="717"/>
      <c r="L4" s="717"/>
      <c r="M4" s="717"/>
      <c r="N4" s="717"/>
      <c r="O4" s="717"/>
      <c r="P4" s="717"/>
      <c r="Q4" s="717"/>
      <c r="R4" s="717"/>
      <c r="S4" s="717"/>
      <c r="T4" s="717"/>
      <c r="U4" s="717"/>
      <c r="V4" s="717"/>
      <c r="W4" s="717"/>
      <c r="X4" s="717"/>
      <c r="Y4" s="717"/>
      <c r="Z4" s="717"/>
      <c r="AA4" s="717"/>
      <c r="AB4" s="717"/>
      <c r="AC4" s="717"/>
      <c r="AD4" s="717"/>
      <c r="AE4" s="717"/>
      <c r="AF4" s="717"/>
      <c r="AG4" s="717"/>
      <c r="AH4" s="717"/>
      <c r="AI4" s="717"/>
      <c r="AJ4" s="717"/>
      <c r="AK4" s="717"/>
      <c r="AL4" s="717"/>
      <c r="AM4" s="718"/>
      <c r="AN4" s="483"/>
      <c r="AO4" s="483"/>
      <c r="AP4" s="483"/>
      <c r="AQ4" s="36"/>
    </row>
    <row r="5" spans="1:43" ht="4.95" customHeight="1" x14ac:dyDescent="0.3">
      <c r="A5" s="4"/>
      <c r="B5" s="4"/>
      <c r="C5" s="614"/>
      <c r="D5" s="615"/>
      <c r="E5" s="615"/>
      <c r="F5" s="615"/>
      <c r="G5" s="615"/>
      <c r="H5" s="615"/>
      <c r="I5" s="615"/>
      <c r="J5" s="615"/>
      <c r="K5" s="615"/>
      <c r="L5" s="615"/>
      <c r="M5" s="615"/>
      <c r="N5" s="615"/>
      <c r="O5" s="615"/>
      <c r="P5" s="615"/>
      <c r="Q5" s="615"/>
      <c r="R5" s="615"/>
      <c r="S5" s="615"/>
      <c r="T5" s="615"/>
      <c r="U5" s="615"/>
      <c r="V5" s="615"/>
      <c r="W5" s="615"/>
      <c r="X5" s="615"/>
      <c r="Y5" s="615"/>
      <c r="Z5" s="615"/>
      <c r="AA5" s="615"/>
      <c r="AB5" s="615"/>
      <c r="AC5" s="615"/>
      <c r="AD5" s="615"/>
      <c r="AE5" s="615"/>
      <c r="AF5" s="615"/>
      <c r="AG5" s="615"/>
      <c r="AH5" s="615"/>
      <c r="AI5" s="615"/>
      <c r="AJ5" s="615"/>
      <c r="AK5" s="615"/>
      <c r="AL5" s="615"/>
      <c r="AM5" s="616"/>
      <c r="AN5" s="483"/>
      <c r="AO5" s="483"/>
      <c r="AP5" s="483"/>
      <c r="AQ5" s="36"/>
    </row>
    <row r="6" spans="1:43" ht="15" customHeight="1" x14ac:dyDescent="0.3">
      <c r="A6" s="4"/>
      <c r="B6" s="4"/>
      <c r="C6" s="719" t="s">
        <v>1</v>
      </c>
      <c r="D6" s="720"/>
      <c r="E6" s="720"/>
      <c r="F6" s="720"/>
      <c r="G6" s="720"/>
      <c r="H6" s="720"/>
      <c r="I6" s="720"/>
      <c r="J6" s="720"/>
      <c r="K6" s="720"/>
      <c r="L6" s="720"/>
      <c r="M6" s="720"/>
      <c r="N6" s="720"/>
      <c r="O6" s="720"/>
      <c r="P6" s="720"/>
      <c r="Q6" s="720"/>
      <c r="R6" s="720"/>
      <c r="S6" s="720"/>
      <c r="T6" s="720"/>
      <c r="U6" s="720"/>
      <c r="V6" s="720"/>
      <c r="W6" s="720"/>
      <c r="X6" s="720"/>
      <c r="Y6" s="720"/>
      <c r="Z6" s="720"/>
      <c r="AA6" s="720"/>
      <c r="AB6" s="720"/>
      <c r="AC6" s="720"/>
      <c r="AD6" s="720"/>
      <c r="AE6" s="720"/>
      <c r="AF6" s="720"/>
      <c r="AG6" s="720"/>
      <c r="AH6" s="720"/>
      <c r="AI6" s="720"/>
      <c r="AJ6" s="720"/>
      <c r="AK6" s="720"/>
      <c r="AL6" s="720"/>
      <c r="AM6" s="721"/>
      <c r="AN6" s="483"/>
      <c r="AO6" s="483"/>
      <c r="AP6" s="483"/>
      <c r="AQ6" s="36"/>
    </row>
    <row r="7" spans="1:43" ht="15" customHeight="1" x14ac:dyDescent="0.3">
      <c r="A7" s="4"/>
      <c r="B7" s="4"/>
      <c r="C7" s="722" t="s">
        <v>146</v>
      </c>
      <c r="D7" s="723"/>
      <c r="E7" s="691" t="str">
        <f>IF(TYPE_ORGANISATION="","",IF(OR(TYPE_ORGANISATION="Municipalité",TYPE_ORGANISATION="MRC",TYPE_ORGANISATION="Régie"),NOM_Organisation,NOM_Autre))</f>
        <v/>
      </c>
      <c r="F7" s="691"/>
      <c r="G7" s="691"/>
      <c r="H7" s="691"/>
      <c r="I7" s="691"/>
      <c r="J7" s="691"/>
      <c r="K7" s="691"/>
      <c r="L7" s="691"/>
      <c r="M7" s="691"/>
      <c r="N7" s="691"/>
      <c r="O7" s="691"/>
      <c r="P7" s="691"/>
      <c r="Q7" s="691"/>
      <c r="R7" s="346"/>
      <c r="S7" s="346"/>
      <c r="T7" s="346"/>
      <c r="U7" s="346"/>
      <c r="V7" s="346"/>
      <c r="W7" s="346"/>
      <c r="X7" s="346"/>
      <c r="Y7" s="346"/>
      <c r="Z7" s="346"/>
      <c r="AA7" s="346"/>
      <c r="AB7" s="346"/>
      <c r="AC7" s="346"/>
      <c r="AD7" s="346"/>
      <c r="AE7" s="346"/>
      <c r="AF7" s="346"/>
      <c r="AG7" s="346"/>
      <c r="AH7" s="346"/>
      <c r="AI7" s="346"/>
      <c r="AJ7" s="346"/>
      <c r="AK7" s="346"/>
      <c r="AL7" s="346"/>
      <c r="AM7" s="351"/>
      <c r="AN7" s="483"/>
      <c r="AO7" s="483"/>
      <c r="AP7" s="483"/>
      <c r="AQ7" s="36"/>
    </row>
    <row r="8" spans="1:43" ht="15" customHeight="1" x14ac:dyDescent="0.3">
      <c r="A8" s="4"/>
      <c r="B8" s="4"/>
      <c r="C8" s="722" t="s">
        <v>108</v>
      </c>
      <c r="D8" s="723"/>
      <c r="E8" s="691" t="str">
        <f>IF(TYPE_ORGANISATION="","",IF(OR(TYPE_ORGANISATION="Municipalité",TYPE_ORGANISATION="MRC",TYPE_ORGANISATION="Régie"),CODE_GEO,CODE_GEO_AUTRE))</f>
        <v/>
      </c>
      <c r="F8" s="691"/>
      <c r="G8" s="346"/>
      <c r="H8" s="346"/>
      <c r="I8" s="346"/>
      <c r="J8" s="346"/>
      <c r="K8" s="346"/>
      <c r="L8" s="346"/>
      <c r="M8" s="346"/>
      <c r="N8" s="346"/>
      <c r="O8" s="346"/>
      <c r="P8" s="346"/>
      <c r="Q8" s="346"/>
      <c r="R8" s="346"/>
      <c r="S8" s="346"/>
      <c r="T8" s="346"/>
      <c r="U8" s="346"/>
      <c r="V8" s="346"/>
      <c r="W8" s="346"/>
      <c r="X8" s="346"/>
      <c r="Y8" s="346"/>
      <c r="Z8" s="346"/>
      <c r="AA8" s="346"/>
      <c r="AB8" s="346"/>
      <c r="AC8" s="346"/>
      <c r="AD8" s="346"/>
      <c r="AE8" s="346"/>
      <c r="AF8" s="346"/>
      <c r="AG8" s="346"/>
      <c r="AH8" s="346"/>
      <c r="AI8" s="346"/>
      <c r="AJ8" s="346"/>
      <c r="AK8" s="346"/>
      <c r="AL8" s="346"/>
      <c r="AM8" s="351"/>
      <c r="AN8" s="483"/>
      <c r="AO8" s="483"/>
      <c r="AP8" s="483"/>
      <c r="AQ8" s="36"/>
    </row>
    <row r="9" spans="1:43" ht="15" customHeight="1" x14ac:dyDescent="0.3">
      <c r="A9" s="4"/>
      <c r="B9" s="4"/>
      <c r="C9" s="722" t="s">
        <v>147</v>
      </c>
      <c r="D9" s="723"/>
      <c r="E9" s="698" t="str">
        <f>IF(Identification!$H$11="","",Identification!$H$11)</f>
        <v/>
      </c>
      <c r="F9" s="698"/>
      <c r="G9" s="347"/>
      <c r="H9" s="347"/>
      <c r="I9" s="347"/>
      <c r="J9" s="347"/>
      <c r="K9" s="347"/>
      <c r="L9" s="347"/>
      <c r="M9" s="347"/>
      <c r="N9" s="347"/>
      <c r="O9" s="347"/>
      <c r="P9" s="347"/>
      <c r="Q9" s="347"/>
      <c r="R9" s="347"/>
      <c r="S9" s="347"/>
      <c r="T9" s="347"/>
      <c r="U9" s="347"/>
      <c r="V9" s="347"/>
      <c r="W9" s="347"/>
      <c r="X9" s="347"/>
      <c r="Y9" s="347"/>
      <c r="Z9" s="347"/>
      <c r="AA9" s="347"/>
      <c r="AB9" s="347"/>
      <c r="AC9" s="347"/>
      <c r="AD9" s="347"/>
      <c r="AE9" s="347"/>
      <c r="AF9" s="347"/>
      <c r="AG9" s="347"/>
      <c r="AH9" s="347"/>
      <c r="AI9" s="347"/>
      <c r="AJ9" s="347"/>
      <c r="AK9" s="347"/>
      <c r="AL9" s="347"/>
      <c r="AM9" s="352"/>
      <c r="AN9" s="483"/>
      <c r="AO9" s="483"/>
      <c r="AP9" s="483"/>
      <c r="AQ9" s="36"/>
    </row>
    <row r="10" spans="1:43" ht="10.199999999999999" customHeight="1" thickBot="1" x14ac:dyDescent="0.35">
      <c r="A10" s="5"/>
      <c r="B10" s="5"/>
      <c r="C10" s="429"/>
      <c r="D10" s="430"/>
      <c r="E10" s="430"/>
      <c r="F10" s="354"/>
      <c r="G10" s="354"/>
      <c r="H10" s="354"/>
      <c r="I10" s="354"/>
      <c r="J10" s="354"/>
      <c r="K10" s="354"/>
      <c r="L10" s="354"/>
      <c r="M10" s="354"/>
      <c r="N10" s="354"/>
      <c r="O10" s="354"/>
      <c r="P10" s="354"/>
      <c r="Q10" s="354"/>
      <c r="R10" s="354"/>
      <c r="S10" s="354"/>
      <c r="T10" s="354"/>
      <c r="U10" s="354"/>
      <c r="V10" s="354"/>
      <c r="W10" s="354"/>
      <c r="X10" s="354"/>
      <c r="Y10" s="354"/>
      <c r="Z10" s="354"/>
      <c r="AA10" s="354"/>
      <c r="AB10" s="354"/>
      <c r="AC10" s="356"/>
      <c r="AD10" s="356"/>
      <c r="AE10" s="356"/>
      <c r="AF10" s="354"/>
      <c r="AG10" s="354"/>
      <c r="AH10" s="354"/>
      <c r="AI10" s="354"/>
      <c r="AJ10" s="354"/>
      <c r="AK10" s="354"/>
      <c r="AL10" s="354"/>
      <c r="AM10" s="355"/>
      <c r="AN10" s="483"/>
      <c r="AO10" s="483"/>
      <c r="AP10" s="483"/>
      <c r="AQ10" s="36"/>
    </row>
    <row r="11" spans="1:43" ht="19.95" customHeight="1" x14ac:dyDescent="0.3">
      <c r="A11" s="5"/>
      <c r="B11" s="5"/>
      <c r="C11" s="6"/>
      <c r="D11" s="7"/>
      <c r="E11" s="7"/>
      <c r="F11" s="36"/>
      <c r="G11" s="36"/>
      <c r="H11" s="7"/>
      <c r="I11" s="7"/>
      <c r="J11" s="7"/>
      <c r="K11" s="7"/>
      <c r="L11" s="7"/>
      <c r="M11" s="7"/>
      <c r="N11" s="7"/>
      <c r="O11" s="7"/>
      <c r="P11" s="7"/>
      <c r="Q11" s="7"/>
      <c r="R11" s="36"/>
      <c r="S11" s="36"/>
      <c r="T11" s="36"/>
      <c r="U11" s="36"/>
      <c r="V11" s="36"/>
      <c r="W11" s="36"/>
      <c r="X11" s="36"/>
      <c r="Y11" s="36"/>
      <c r="Z11" s="36"/>
      <c r="AA11" s="36"/>
      <c r="AB11" s="36"/>
      <c r="AC11" s="123"/>
      <c r="AD11" s="123"/>
      <c r="AE11" s="123"/>
      <c r="AF11" s="36"/>
      <c r="AG11" s="36"/>
      <c r="AH11" s="36"/>
      <c r="AI11" s="36"/>
      <c r="AJ11" s="36"/>
      <c r="AK11" s="36"/>
      <c r="AL11" s="36"/>
      <c r="AM11" s="36"/>
      <c r="AN11" s="483"/>
      <c r="AO11" s="483"/>
      <c r="AP11" s="483"/>
      <c r="AQ11" s="36"/>
    </row>
    <row r="12" spans="1:43" ht="17.399999999999999" customHeight="1" x14ac:dyDescent="0.3">
      <c r="A12" s="1"/>
      <c r="B12" s="706" t="s">
        <v>148</v>
      </c>
      <c r="C12" s="702" t="s">
        <v>149</v>
      </c>
      <c r="D12" s="702"/>
      <c r="E12" s="702"/>
      <c r="F12" s="702"/>
      <c r="G12" s="702"/>
      <c r="H12" s="702"/>
      <c r="I12" s="702"/>
      <c r="J12" s="702"/>
      <c r="K12" s="702"/>
      <c r="L12" s="702"/>
      <c r="M12" s="702"/>
      <c r="N12" s="702"/>
      <c r="O12" s="702"/>
      <c r="P12" s="702"/>
      <c r="Q12" s="702"/>
      <c r="R12" s="702"/>
      <c r="S12" s="702"/>
      <c r="T12" s="702"/>
      <c r="U12" s="702"/>
      <c r="V12" s="702"/>
      <c r="W12" s="702"/>
      <c r="X12" s="702"/>
      <c r="Y12" s="702"/>
      <c r="Z12" s="702"/>
      <c r="AA12" s="702"/>
      <c r="AB12" s="702"/>
      <c r="AC12" s="692" t="s">
        <v>150</v>
      </c>
      <c r="AD12" s="693"/>
      <c r="AE12" s="694"/>
      <c r="AF12" s="692" t="s">
        <v>151</v>
      </c>
      <c r="AG12" s="693"/>
      <c r="AH12" s="693"/>
      <c r="AI12" s="693"/>
      <c r="AJ12" s="693"/>
      <c r="AK12" s="693"/>
      <c r="AL12" s="694"/>
      <c r="AM12" s="703" t="s">
        <v>152</v>
      </c>
      <c r="AN12" s="483"/>
      <c r="AO12" s="483"/>
      <c r="AP12" s="483"/>
      <c r="AQ12" s="481"/>
    </row>
    <row r="13" spans="1:43" ht="17.399999999999999" customHeight="1" x14ac:dyDescent="0.3">
      <c r="A13" s="1"/>
      <c r="B13" s="707"/>
      <c r="C13" s="702"/>
      <c r="D13" s="702"/>
      <c r="E13" s="702"/>
      <c r="F13" s="702"/>
      <c r="G13" s="702"/>
      <c r="H13" s="702"/>
      <c r="I13" s="702"/>
      <c r="J13" s="702"/>
      <c r="K13" s="702"/>
      <c r="L13" s="702"/>
      <c r="M13" s="702"/>
      <c r="N13" s="702"/>
      <c r="O13" s="702"/>
      <c r="P13" s="702"/>
      <c r="Q13" s="702"/>
      <c r="R13" s="702"/>
      <c r="S13" s="702"/>
      <c r="T13" s="702"/>
      <c r="U13" s="702"/>
      <c r="V13" s="702"/>
      <c r="W13" s="702"/>
      <c r="X13" s="702"/>
      <c r="Y13" s="702"/>
      <c r="Z13" s="702"/>
      <c r="AA13" s="702"/>
      <c r="AB13" s="702"/>
      <c r="AC13" s="695"/>
      <c r="AD13" s="696"/>
      <c r="AE13" s="697"/>
      <c r="AF13" s="695"/>
      <c r="AG13" s="696"/>
      <c r="AH13" s="696"/>
      <c r="AI13" s="696"/>
      <c r="AJ13" s="696"/>
      <c r="AK13" s="696"/>
      <c r="AL13" s="697"/>
      <c r="AM13" s="704"/>
      <c r="AN13" s="483"/>
      <c r="AO13" s="483"/>
      <c r="AP13" s="483"/>
      <c r="AQ13" s="481"/>
    </row>
    <row r="14" spans="1:43" ht="31.95" customHeight="1" x14ac:dyDescent="0.3">
      <c r="A14" s="1"/>
      <c r="B14" s="708"/>
      <c r="C14" s="502" t="s">
        <v>39</v>
      </c>
      <c r="D14" s="712" t="s">
        <v>153</v>
      </c>
      <c r="E14" s="713"/>
      <c r="F14" s="713"/>
      <c r="G14" s="714"/>
      <c r="H14" s="709" t="s">
        <v>154</v>
      </c>
      <c r="I14" s="710"/>
      <c r="J14" s="710"/>
      <c r="K14" s="710"/>
      <c r="L14" s="710"/>
      <c r="M14" s="710"/>
      <c r="N14" s="711"/>
      <c r="O14" s="709" t="s">
        <v>155</v>
      </c>
      <c r="P14" s="710"/>
      <c r="Q14" s="710"/>
      <c r="R14" s="710"/>
      <c r="S14" s="711"/>
      <c r="T14" s="709" t="s">
        <v>156</v>
      </c>
      <c r="U14" s="710"/>
      <c r="V14" s="710"/>
      <c r="W14" s="711"/>
      <c r="X14" s="727" t="s">
        <v>157</v>
      </c>
      <c r="Y14" s="727"/>
      <c r="Z14" s="699" t="s">
        <v>158</v>
      </c>
      <c r="AA14" s="700"/>
      <c r="AB14" s="701"/>
      <c r="AC14" s="724"/>
      <c r="AD14" s="725"/>
      <c r="AE14" s="726"/>
      <c r="AF14" s="695"/>
      <c r="AG14" s="696"/>
      <c r="AH14" s="696"/>
      <c r="AI14" s="696"/>
      <c r="AJ14" s="696"/>
      <c r="AK14" s="696"/>
      <c r="AL14" s="697"/>
      <c r="AM14" s="705"/>
      <c r="AN14" s="483"/>
      <c r="AO14" s="483"/>
      <c r="AP14" s="483"/>
      <c r="AQ14" s="481"/>
    </row>
    <row r="15" spans="1:43" ht="49.95" customHeight="1" x14ac:dyDescent="0.3">
      <c r="A15" s="1"/>
      <c r="B15" s="503" t="s">
        <v>159</v>
      </c>
      <c r="C15" s="467" t="s">
        <v>160</v>
      </c>
      <c r="D15" s="467" t="s">
        <v>161</v>
      </c>
      <c r="E15" s="467" t="s">
        <v>162</v>
      </c>
      <c r="F15" s="467" t="s">
        <v>163</v>
      </c>
      <c r="G15" s="467" t="s">
        <v>164</v>
      </c>
      <c r="H15" s="467" t="s">
        <v>165</v>
      </c>
      <c r="I15" s="467" t="s">
        <v>166</v>
      </c>
      <c r="J15" s="467" t="s">
        <v>167</v>
      </c>
      <c r="K15" s="467" t="s">
        <v>168</v>
      </c>
      <c r="L15" s="467" t="s">
        <v>169</v>
      </c>
      <c r="M15" s="467" t="s">
        <v>170</v>
      </c>
      <c r="N15" s="467" t="s">
        <v>171</v>
      </c>
      <c r="O15" s="467" t="s">
        <v>172</v>
      </c>
      <c r="P15" s="467" t="s">
        <v>173</v>
      </c>
      <c r="Q15" s="467" t="s">
        <v>174</v>
      </c>
      <c r="R15" s="467" t="s">
        <v>175</v>
      </c>
      <c r="S15" s="467" t="s">
        <v>176</v>
      </c>
      <c r="T15" s="467" t="s">
        <v>177</v>
      </c>
      <c r="U15" s="467" t="s">
        <v>178</v>
      </c>
      <c r="V15" s="467" t="s">
        <v>179</v>
      </c>
      <c r="W15" s="467" t="s">
        <v>180</v>
      </c>
      <c r="X15" s="467" t="s">
        <v>181</v>
      </c>
      <c r="Y15" s="467" t="s">
        <v>182</v>
      </c>
      <c r="Z15" s="467" t="s">
        <v>183</v>
      </c>
      <c r="AA15" s="467" t="s">
        <v>184</v>
      </c>
      <c r="AB15" s="467" t="s">
        <v>185</v>
      </c>
      <c r="AC15" s="467" t="s">
        <v>186</v>
      </c>
      <c r="AD15" s="467" t="s">
        <v>187</v>
      </c>
      <c r="AE15" s="467" t="s">
        <v>188</v>
      </c>
      <c r="AF15" s="467" t="s">
        <v>189</v>
      </c>
      <c r="AG15" s="468" t="s">
        <v>190</v>
      </c>
      <c r="AH15" s="468" t="s">
        <v>191</v>
      </c>
      <c r="AI15" s="467" t="s">
        <v>192</v>
      </c>
      <c r="AJ15" s="467" t="s">
        <v>193</v>
      </c>
      <c r="AK15" s="467" t="s">
        <v>194</v>
      </c>
      <c r="AL15" s="469" t="s">
        <v>195</v>
      </c>
      <c r="AM15" s="316" t="s">
        <v>196</v>
      </c>
      <c r="AN15" s="484" t="s">
        <v>197</v>
      </c>
      <c r="AO15" s="484" t="s">
        <v>198</v>
      </c>
      <c r="AP15" s="484" t="s">
        <v>199</v>
      </c>
      <c r="AQ15" s="481"/>
    </row>
    <row r="16" spans="1:43" ht="25.2" customHeight="1" x14ac:dyDescent="0.3">
      <c r="A16" s="1"/>
      <c r="B16" s="504" t="str">
        <f>IF(AN16="", "", "IV-" &amp; VLOOKUP(AN16, TableCorrespondanceID[], 2, FALSE) &amp; "-" &amp; TEXT(COUNTIF($AN$16:AN16, AN16),"00"))</f>
        <v/>
      </c>
      <c r="C16" s="276"/>
      <c r="D16" s="531"/>
      <c r="E16" s="187"/>
      <c r="F16" s="531"/>
      <c r="G16" s="188"/>
      <c r="H16" s="276"/>
      <c r="I16" s="276"/>
      <c r="J16" s="276"/>
      <c r="K16" s="276"/>
      <c r="L16" s="187"/>
      <c r="M16" s="187"/>
      <c r="N16" s="273"/>
      <c r="O16" s="533"/>
      <c r="P16" s="533"/>
      <c r="Q16" s="278"/>
      <c r="R16" s="189"/>
      <c r="S16" s="189"/>
      <c r="T16" s="451"/>
      <c r="U16" s="451"/>
      <c r="V16" s="451"/>
      <c r="W16" s="451"/>
      <c r="X16" s="280"/>
      <c r="Y16" s="280"/>
      <c r="Z16" s="281"/>
      <c r="AA16" s="190"/>
      <c r="AB16" s="190"/>
      <c r="AC16" s="535"/>
      <c r="AD16" s="191"/>
      <c r="AE16" s="192"/>
      <c r="AF16" s="537"/>
      <c r="AG16" s="193"/>
      <c r="AH16" s="193"/>
      <c r="AI16" s="327"/>
      <c r="AJ16" s="488"/>
      <c r="AK16" s="192"/>
      <c r="AL16" s="465"/>
      <c r="AM16" s="482"/>
      <c r="AN16" s="486" t="str">
        <f t="shared" ref="AN16:AN47" si="0">_xlfn.XLOOKUP($D16, Type, Catégorie, "")</f>
        <v/>
      </c>
      <c r="AO16" s="486" t="str">
        <f>IFERROR(VLOOKUP($D16,TableCorrespondanceNom[],2,FALSE),"")</f>
        <v/>
      </c>
      <c r="AP16" s="486" t="str">
        <f>VLOOKUP($D16,TableCorrespondanceTypeactif[],2,FALSE)</f>
        <v/>
      </c>
      <c r="AQ16" s="481"/>
    </row>
    <row r="17" spans="1:43" ht="25.2" customHeight="1" x14ac:dyDescent="0.3">
      <c r="A17" s="1"/>
      <c r="B17" s="504" t="str">
        <f>IF(AN17="", "", "IV-" &amp; VLOOKUP(AN17, TableCorrespondanceID[], 2, FALSE) &amp; "-" &amp; TEXT(COUNTIF($AN$16:AN17, AN17),"00"))</f>
        <v/>
      </c>
      <c r="C17" s="276"/>
      <c r="D17" s="531"/>
      <c r="E17" s="187"/>
      <c r="F17" s="531"/>
      <c r="G17" s="188"/>
      <c r="H17" s="276"/>
      <c r="I17" s="276"/>
      <c r="J17" s="276"/>
      <c r="K17" s="276"/>
      <c r="L17" s="187"/>
      <c r="M17" s="187"/>
      <c r="N17" s="187"/>
      <c r="O17" s="533"/>
      <c r="P17" s="533"/>
      <c r="Q17" s="278"/>
      <c r="R17" s="189"/>
      <c r="S17" s="189"/>
      <c r="T17" s="451"/>
      <c r="U17" s="451"/>
      <c r="V17" s="451"/>
      <c r="W17" s="451"/>
      <c r="X17" s="280"/>
      <c r="Y17" s="280"/>
      <c r="Z17" s="281"/>
      <c r="AA17" s="190"/>
      <c r="AB17" s="190"/>
      <c r="AC17" s="535"/>
      <c r="AD17" s="191"/>
      <c r="AE17" s="192"/>
      <c r="AF17" s="537"/>
      <c r="AG17" s="193"/>
      <c r="AH17" s="193"/>
      <c r="AI17" s="327"/>
      <c r="AJ17" s="327"/>
      <c r="AK17" s="192"/>
      <c r="AL17" s="465"/>
      <c r="AM17" s="482"/>
      <c r="AN17" s="486" t="str">
        <f t="shared" si="0"/>
        <v/>
      </c>
      <c r="AO17" s="486" t="str">
        <f>IFERROR(VLOOKUP($D17,TableCorrespondanceNom[],2,FALSE),"")</f>
        <v/>
      </c>
      <c r="AP17" s="486" t="str">
        <f>VLOOKUP($D17,TableCorrespondanceTypeactif[],2,FALSE)</f>
        <v/>
      </c>
      <c r="AQ17" s="481"/>
    </row>
    <row r="18" spans="1:43" ht="25.2" customHeight="1" x14ac:dyDescent="0.3">
      <c r="A18" s="1"/>
      <c r="B18" s="504" t="str">
        <f>IF(AN18="", "", "IV-" &amp; VLOOKUP(AN18, TableCorrespondanceID[], 2, FALSE) &amp; "-" &amp; TEXT(COUNTIF($AN$16:AN18, AN18),"00"))</f>
        <v/>
      </c>
      <c r="C18" s="530"/>
      <c r="D18" s="531"/>
      <c r="E18" s="187"/>
      <c r="F18" s="531"/>
      <c r="G18" s="188"/>
      <c r="H18" s="276"/>
      <c r="I18" s="276"/>
      <c r="J18" s="276"/>
      <c r="K18" s="276"/>
      <c r="L18" s="187"/>
      <c r="M18" s="187"/>
      <c r="N18" s="187"/>
      <c r="O18" s="533"/>
      <c r="P18" s="533"/>
      <c r="Q18" s="278"/>
      <c r="R18" s="189"/>
      <c r="S18" s="189"/>
      <c r="T18" s="451"/>
      <c r="U18" s="451"/>
      <c r="V18" s="451"/>
      <c r="W18" s="451"/>
      <c r="X18" s="280"/>
      <c r="Y18" s="280"/>
      <c r="Z18" s="281"/>
      <c r="AA18" s="190"/>
      <c r="AB18" s="190"/>
      <c r="AC18" s="535"/>
      <c r="AD18" s="191"/>
      <c r="AE18" s="192"/>
      <c r="AF18" s="537"/>
      <c r="AG18" s="193"/>
      <c r="AH18" s="193"/>
      <c r="AI18" s="327"/>
      <c r="AJ18" s="327"/>
      <c r="AK18" s="192"/>
      <c r="AL18" s="465"/>
      <c r="AM18" s="482"/>
      <c r="AN18" s="486" t="str">
        <f t="shared" si="0"/>
        <v/>
      </c>
      <c r="AO18" s="486" t="str">
        <f>IFERROR(VLOOKUP($D18,TableCorrespondanceNom[],2,FALSE),"")</f>
        <v/>
      </c>
      <c r="AP18" s="486" t="str">
        <f>VLOOKUP($D18,TableCorrespondanceTypeactif[],2,FALSE)</f>
        <v/>
      </c>
      <c r="AQ18" s="481"/>
    </row>
    <row r="19" spans="1:43" ht="25.2" customHeight="1" x14ac:dyDescent="0.3">
      <c r="A19" s="1"/>
      <c r="B19" s="504" t="str">
        <f>IF(AN19="", "", "IV-" &amp; VLOOKUP(AN19, TableCorrespondanceID[], 2, FALSE) &amp; "-" &amp; TEXT(COUNTIF($AN$16:AN19, AN19),"00"))</f>
        <v/>
      </c>
      <c r="C19" s="276"/>
      <c r="D19" s="531"/>
      <c r="E19" s="194"/>
      <c r="F19" s="531"/>
      <c r="G19" s="190"/>
      <c r="H19" s="276"/>
      <c r="I19" s="276"/>
      <c r="J19" s="277"/>
      <c r="K19" s="277"/>
      <c r="L19" s="194"/>
      <c r="M19" s="194"/>
      <c r="N19" s="194"/>
      <c r="O19" s="534"/>
      <c r="P19" s="534"/>
      <c r="Q19" s="279"/>
      <c r="R19" s="195"/>
      <c r="S19" s="195"/>
      <c r="T19" s="452"/>
      <c r="U19" s="452"/>
      <c r="V19" s="452"/>
      <c r="W19" s="452"/>
      <c r="X19" s="281"/>
      <c r="Y19" s="281"/>
      <c r="Z19" s="281"/>
      <c r="AA19" s="190"/>
      <c r="AB19" s="190"/>
      <c r="AC19" s="535"/>
      <c r="AD19" s="191"/>
      <c r="AE19" s="192"/>
      <c r="AF19" s="537"/>
      <c r="AG19" s="196"/>
      <c r="AH19" s="196"/>
      <c r="AI19" s="328"/>
      <c r="AJ19" s="328"/>
      <c r="AK19" s="197"/>
      <c r="AL19" s="466"/>
      <c r="AM19" s="482"/>
      <c r="AN19" s="486" t="str">
        <f t="shared" si="0"/>
        <v/>
      </c>
      <c r="AO19" s="486" t="str">
        <f>IFERROR(VLOOKUP($D19,TableCorrespondanceNom[],2,FALSE),"")</f>
        <v/>
      </c>
      <c r="AP19" s="486" t="str">
        <f>VLOOKUP($D19,TableCorrespondanceTypeactif[],2,FALSE)</f>
        <v/>
      </c>
      <c r="AQ19" s="481"/>
    </row>
    <row r="20" spans="1:43" ht="25.2" customHeight="1" x14ac:dyDescent="0.3">
      <c r="A20" s="1"/>
      <c r="B20" s="504" t="str">
        <f>IF(AN20="", "", "IV-" &amp; VLOOKUP(AN20, TableCorrespondanceID[], 2, FALSE) &amp; "-" &amp; TEXT(COUNTIF($AN$16:AN20, AN20),"00"))</f>
        <v/>
      </c>
      <c r="C20" s="276"/>
      <c r="D20" s="531"/>
      <c r="E20" s="187"/>
      <c r="F20" s="531"/>
      <c r="G20" s="188"/>
      <c r="H20" s="276"/>
      <c r="I20" s="276"/>
      <c r="J20" s="276"/>
      <c r="K20" s="276"/>
      <c r="L20" s="187"/>
      <c r="M20" s="187"/>
      <c r="N20" s="187"/>
      <c r="O20" s="533"/>
      <c r="P20" s="533"/>
      <c r="Q20" s="278"/>
      <c r="R20" s="189"/>
      <c r="S20" s="189"/>
      <c r="T20" s="451"/>
      <c r="U20" s="451"/>
      <c r="V20" s="451"/>
      <c r="W20" s="451"/>
      <c r="X20" s="280"/>
      <c r="Y20" s="280"/>
      <c r="Z20" s="280"/>
      <c r="AA20" s="188"/>
      <c r="AB20" s="188"/>
      <c r="AC20" s="536"/>
      <c r="AD20" s="191"/>
      <c r="AE20" s="192"/>
      <c r="AF20" s="538"/>
      <c r="AG20" s="196"/>
      <c r="AH20" s="193"/>
      <c r="AI20" s="327"/>
      <c r="AJ20" s="327"/>
      <c r="AK20" s="192"/>
      <c r="AL20" s="465"/>
      <c r="AM20" s="482"/>
      <c r="AN20" s="486" t="str">
        <f t="shared" si="0"/>
        <v/>
      </c>
      <c r="AO20" s="486" t="str">
        <f>IFERROR(VLOOKUP($D20,TableCorrespondanceNom[],2,FALSE),"")</f>
        <v/>
      </c>
      <c r="AP20" s="486" t="str">
        <f>VLOOKUP($D20,TableCorrespondanceTypeactif[],2,FALSE)</f>
        <v/>
      </c>
      <c r="AQ20" s="481"/>
    </row>
    <row r="21" spans="1:43" ht="25.2" customHeight="1" x14ac:dyDescent="0.3">
      <c r="A21" s="1"/>
      <c r="B21" s="504" t="str">
        <f>IF(AN21="", "", "IV-" &amp; VLOOKUP(AN21, TableCorrespondanceID[], 2, FALSE) &amp; "-" &amp; TEXT(COUNTIF($AN$16:AN21, AN21),"00"))</f>
        <v/>
      </c>
      <c r="C21" s="276"/>
      <c r="D21" s="531"/>
      <c r="E21" s="194"/>
      <c r="F21" s="531"/>
      <c r="G21" s="190"/>
      <c r="H21" s="276"/>
      <c r="I21" s="276"/>
      <c r="J21" s="277"/>
      <c r="K21" s="277"/>
      <c r="L21" s="194"/>
      <c r="M21" s="194"/>
      <c r="N21" s="194"/>
      <c r="O21" s="534"/>
      <c r="P21" s="534"/>
      <c r="Q21" s="279"/>
      <c r="R21" s="195"/>
      <c r="S21" s="195"/>
      <c r="T21" s="452"/>
      <c r="U21" s="452"/>
      <c r="V21" s="452"/>
      <c r="W21" s="452"/>
      <c r="X21" s="281"/>
      <c r="Y21" s="281"/>
      <c r="Z21" s="281"/>
      <c r="AA21" s="190"/>
      <c r="AB21" s="190"/>
      <c r="AC21" s="535"/>
      <c r="AD21" s="191"/>
      <c r="AE21" s="192"/>
      <c r="AF21" s="537"/>
      <c r="AG21" s="196"/>
      <c r="AH21" s="196"/>
      <c r="AI21" s="328"/>
      <c r="AJ21" s="328"/>
      <c r="AK21" s="197"/>
      <c r="AL21" s="466"/>
      <c r="AM21" s="482"/>
      <c r="AN21" s="486" t="str">
        <f t="shared" si="0"/>
        <v/>
      </c>
      <c r="AO21" s="486" t="str">
        <f>IFERROR(VLOOKUP($D21,TableCorrespondanceNom[],2,FALSE),"")</f>
        <v/>
      </c>
      <c r="AP21" s="486" t="str">
        <f>VLOOKUP($D21,TableCorrespondanceTypeactif[],2,FALSE)</f>
        <v/>
      </c>
      <c r="AQ21" s="481"/>
    </row>
    <row r="22" spans="1:43" ht="25.2" customHeight="1" x14ac:dyDescent="0.3">
      <c r="A22" s="1"/>
      <c r="B22" s="504" t="str">
        <f>IF(AN22="", "", "IV-" &amp; VLOOKUP(AN22, TableCorrespondanceID[], 2, FALSE) &amp; "-" &amp; TEXT(COUNTIF($AN$16:AN22, AN22),"00"))</f>
        <v/>
      </c>
      <c r="C22" s="276"/>
      <c r="D22" s="531"/>
      <c r="E22" s="187"/>
      <c r="F22" s="531"/>
      <c r="G22" s="188"/>
      <c r="H22" s="276"/>
      <c r="I22" s="276"/>
      <c r="J22" s="276"/>
      <c r="K22" s="276"/>
      <c r="L22" s="187"/>
      <c r="M22" s="187"/>
      <c r="N22" s="187"/>
      <c r="O22" s="533"/>
      <c r="P22" s="533"/>
      <c r="Q22" s="278"/>
      <c r="R22" s="189"/>
      <c r="S22" s="189"/>
      <c r="T22" s="451"/>
      <c r="U22" s="451"/>
      <c r="V22" s="451"/>
      <c r="W22" s="451"/>
      <c r="X22" s="280"/>
      <c r="Y22" s="280"/>
      <c r="Z22" s="280"/>
      <c r="AA22" s="188"/>
      <c r="AB22" s="188"/>
      <c r="AC22" s="536"/>
      <c r="AD22" s="191"/>
      <c r="AE22" s="192"/>
      <c r="AF22" s="538"/>
      <c r="AG22" s="196"/>
      <c r="AH22" s="193"/>
      <c r="AI22" s="327"/>
      <c r="AJ22" s="327"/>
      <c r="AK22" s="192"/>
      <c r="AL22" s="465"/>
      <c r="AM22" s="482"/>
      <c r="AN22" s="486" t="str">
        <f t="shared" si="0"/>
        <v/>
      </c>
      <c r="AO22" s="486" t="str">
        <f>IFERROR(VLOOKUP($D22,TableCorrespondanceNom[],2,FALSE),"")</f>
        <v/>
      </c>
      <c r="AP22" s="486" t="str">
        <f>VLOOKUP($D22,TableCorrespondanceTypeactif[],2,FALSE)</f>
        <v/>
      </c>
      <c r="AQ22" s="464"/>
    </row>
    <row r="23" spans="1:43" ht="25.2" customHeight="1" x14ac:dyDescent="0.3">
      <c r="A23" s="1"/>
      <c r="B23" s="504" t="str">
        <f>IF(AN23="", "", "IV-" &amp; VLOOKUP(AN23, TableCorrespondanceID[], 2, FALSE) &amp; "-" &amp; TEXT(COUNTIF($AN$16:AN23, AN23),"00"))</f>
        <v/>
      </c>
      <c r="C23" s="276"/>
      <c r="D23" s="531"/>
      <c r="E23" s="187"/>
      <c r="F23" s="531"/>
      <c r="G23" s="188"/>
      <c r="H23" s="276"/>
      <c r="I23" s="276"/>
      <c r="J23" s="276"/>
      <c r="K23" s="276"/>
      <c r="L23" s="187"/>
      <c r="M23" s="187"/>
      <c r="N23" s="187"/>
      <c r="O23" s="533"/>
      <c r="P23" s="533"/>
      <c r="Q23" s="278"/>
      <c r="R23" s="189"/>
      <c r="S23" s="189"/>
      <c r="T23" s="451"/>
      <c r="U23" s="451"/>
      <c r="V23" s="451"/>
      <c r="W23" s="451"/>
      <c r="X23" s="280"/>
      <c r="Y23" s="280"/>
      <c r="Z23" s="280"/>
      <c r="AA23" s="188"/>
      <c r="AB23" s="188"/>
      <c r="AC23" s="536"/>
      <c r="AD23" s="191"/>
      <c r="AE23" s="192"/>
      <c r="AF23" s="537"/>
      <c r="AG23" s="193"/>
      <c r="AH23" s="193"/>
      <c r="AI23" s="327"/>
      <c r="AJ23" s="327"/>
      <c r="AK23" s="192"/>
      <c r="AL23" s="465"/>
      <c r="AM23" s="482"/>
      <c r="AN23" s="486" t="str">
        <f t="shared" si="0"/>
        <v/>
      </c>
      <c r="AO23" s="486" t="str">
        <f>IFERROR(VLOOKUP($D23,TableCorrespondanceNom[],2,FALSE),"")</f>
        <v/>
      </c>
      <c r="AP23" s="486" t="str">
        <f>VLOOKUP($D23,TableCorrespondanceTypeactif[],2,FALSE)</f>
        <v/>
      </c>
      <c r="AQ23" s="464"/>
    </row>
    <row r="24" spans="1:43" ht="25.2" customHeight="1" x14ac:dyDescent="0.3">
      <c r="A24" s="1"/>
      <c r="B24" s="504" t="str">
        <f>IF(AN24="", "", "IV-" &amp; VLOOKUP(AN24, TableCorrespondanceID[], 2, FALSE) &amp; "-" &amp; TEXT(COUNTIF($AN$16:AN24, AN24),"00"))</f>
        <v/>
      </c>
      <c r="C24" s="276"/>
      <c r="D24" s="531"/>
      <c r="E24" s="187"/>
      <c r="F24" s="531"/>
      <c r="G24" s="188"/>
      <c r="H24" s="276"/>
      <c r="I24" s="276"/>
      <c r="J24" s="276"/>
      <c r="K24" s="276"/>
      <c r="L24" s="187"/>
      <c r="M24" s="187"/>
      <c r="N24" s="187"/>
      <c r="O24" s="533"/>
      <c r="P24" s="533"/>
      <c r="Q24" s="278"/>
      <c r="R24" s="189"/>
      <c r="S24" s="189"/>
      <c r="T24" s="451"/>
      <c r="U24" s="451"/>
      <c r="V24" s="451"/>
      <c r="W24" s="451"/>
      <c r="X24" s="280"/>
      <c r="Y24" s="280"/>
      <c r="Z24" s="280"/>
      <c r="AA24" s="188"/>
      <c r="AB24" s="188"/>
      <c r="AC24" s="536"/>
      <c r="AD24" s="191"/>
      <c r="AE24" s="192"/>
      <c r="AF24" s="537"/>
      <c r="AG24" s="193"/>
      <c r="AH24" s="193"/>
      <c r="AI24" s="327"/>
      <c r="AJ24" s="327"/>
      <c r="AK24" s="192"/>
      <c r="AL24" s="465"/>
      <c r="AM24" s="482"/>
      <c r="AN24" s="486" t="str">
        <f>_xlfn.XLOOKUP($D24, Type, Catégorie, "")</f>
        <v/>
      </c>
      <c r="AO24" s="486" t="str">
        <f>IFERROR(VLOOKUP($D24,TableCorrespondanceNom[],2,FALSE),"")</f>
        <v/>
      </c>
      <c r="AP24" s="486" t="str">
        <f>VLOOKUP($D24,TableCorrespondanceTypeactif[],2,FALSE)</f>
        <v/>
      </c>
      <c r="AQ24" s="464"/>
    </row>
    <row r="25" spans="1:43" ht="25.2" customHeight="1" x14ac:dyDescent="0.3">
      <c r="A25" s="1"/>
      <c r="B25" s="504" t="str">
        <f>IF(AN25="", "", "IV-" &amp; VLOOKUP(AN25, TableCorrespondanceID[], 2, FALSE) &amp; "-" &amp; TEXT(COUNTIF($AN$16:AN25, AN25),"00"))</f>
        <v/>
      </c>
      <c r="C25" s="276"/>
      <c r="D25" s="531"/>
      <c r="E25" s="187"/>
      <c r="F25" s="531"/>
      <c r="G25" s="188"/>
      <c r="H25" s="276"/>
      <c r="I25" s="276"/>
      <c r="J25" s="276"/>
      <c r="K25" s="276"/>
      <c r="L25" s="187"/>
      <c r="M25" s="187"/>
      <c r="N25" s="187"/>
      <c r="O25" s="533"/>
      <c r="P25" s="533"/>
      <c r="Q25" s="278"/>
      <c r="R25" s="189"/>
      <c r="S25" s="189"/>
      <c r="T25" s="451"/>
      <c r="U25" s="451"/>
      <c r="V25" s="451"/>
      <c r="W25" s="451"/>
      <c r="X25" s="280"/>
      <c r="Y25" s="280"/>
      <c r="Z25" s="280"/>
      <c r="AA25" s="188"/>
      <c r="AB25" s="188"/>
      <c r="AC25" s="536"/>
      <c r="AD25" s="191"/>
      <c r="AE25" s="192"/>
      <c r="AF25" s="537"/>
      <c r="AG25" s="193"/>
      <c r="AH25" s="193"/>
      <c r="AI25" s="327"/>
      <c r="AJ25" s="327"/>
      <c r="AK25" s="192"/>
      <c r="AL25" s="465"/>
      <c r="AM25" s="482"/>
      <c r="AN25" s="486" t="str">
        <f t="shared" si="0"/>
        <v/>
      </c>
      <c r="AO25" s="486" t="str">
        <f>IFERROR(VLOOKUP($D25,TableCorrespondanceNom[],2,FALSE),"")</f>
        <v/>
      </c>
      <c r="AP25" s="486" t="str">
        <f>VLOOKUP($D25,TableCorrespondanceTypeactif[],2,FALSE)</f>
        <v/>
      </c>
      <c r="AQ25" s="464"/>
    </row>
    <row r="26" spans="1:43" ht="25.2" customHeight="1" x14ac:dyDescent="0.3">
      <c r="A26" s="1"/>
      <c r="B26" s="504" t="str">
        <f>IF(AN26="", "", "IV-" &amp; VLOOKUP(AN26, TableCorrespondanceID[], 2, FALSE) &amp; "-" &amp; TEXT(COUNTIF($AN$16:AN26, AN26),"00"))</f>
        <v/>
      </c>
      <c r="C26" s="276"/>
      <c r="D26" s="531"/>
      <c r="E26" s="187"/>
      <c r="F26" s="531"/>
      <c r="G26" s="188"/>
      <c r="H26" s="276"/>
      <c r="I26" s="276"/>
      <c r="J26" s="276"/>
      <c r="K26" s="276"/>
      <c r="L26" s="187"/>
      <c r="M26" s="187"/>
      <c r="N26" s="187"/>
      <c r="O26" s="533"/>
      <c r="P26" s="533"/>
      <c r="Q26" s="278"/>
      <c r="R26" s="189"/>
      <c r="S26" s="189"/>
      <c r="T26" s="451"/>
      <c r="U26" s="451"/>
      <c r="V26" s="451"/>
      <c r="W26" s="451"/>
      <c r="X26" s="280"/>
      <c r="Y26" s="280"/>
      <c r="Z26" s="280"/>
      <c r="AA26" s="188"/>
      <c r="AB26" s="188"/>
      <c r="AC26" s="536"/>
      <c r="AD26" s="191"/>
      <c r="AE26" s="192"/>
      <c r="AF26" s="537"/>
      <c r="AG26" s="193"/>
      <c r="AH26" s="193"/>
      <c r="AI26" s="327"/>
      <c r="AJ26" s="327"/>
      <c r="AK26" s="192"/>
      <c r="AL26" s="465"/>
      <c r="AM26" s="482"/>
      <c r="AN26" s="486" t="str">
        <f t="shared" si="0"/>
        <v/>
      </c>
      <c r="AO26" s="486" t="str">
        <f>IFERROR(VLOOKUP($D26,TableCorrespondanceNom[],2,FALSE),"")</f>
        <v/>
      </c>
      <c r="AP26" s="486" t="str">
        <f>VLOOKUP($D26,TableCorrespondanceTypeactif[],2,FALSE)</f>
        <v/>
      </c>
      <c r="AQ26" s="36"/>
    </row>
    <row r="27" spans="1:43" ht="25.2" customHeight="1" x14ac:dyDescent="0.3">
      <c r="A27" s="1"/>
      <c r="B27" s="504" t="str">
        <f>IF(AN27="", "", "IV-" &amp; VLOOKUP(AN27, TableCorrespondanceID[], 2, FALSE) &amp; "-" &amp; TEXT(COUNTIF($AN$16:AN27, AN27),"00"))</f>
        <v/>
      </c>
      <c r="C27" s="276"/>
      <c r="D27" s="531"/>
      <c r="E27" s="187"/>
      <c r="F27" s="531"/>
      <c r="G27" s="188"/>
      <c r="H27" s="276"/>
      <c r="I27" s="276"/>
      <c r="J27" s="276"/>
      <c r="K27" s="276"/>
      <c r="L27" s="187"/>
      <c r="M27" s="187"/>
      <c r="N27" s="187"/>
      <c r="O27" s="533"/>
      <c r="P27" s="533"/>
      <c r="Q27" s="278"/>
      <c r="R27" s="189"/>
      <c r="S27" s="189"/>
      <c r="T27" s="451"/>
      <c r="U27" s="451"/>
      <c r="V27" s="451"/>
      <c r="W27" s="451"/>
      <c r="X27" s="280"/>
      <c r="Y27" s="280"/>
      <c r="Z27" s="280"/>
      <c r="AA27" s="188"/>
      <c r="AB27" s="188"/>
      <c r="AC27" s="536"/>
      <c r="AD27" s="191"/>
      <c r="AE27" s="192"/>
      <c r="AF27" s="537"/>
      <c r="AG27" s="193"/>
      <c r="AH27" s="193"/>
      <c r="AI27" s="327"/>
      <c r="AJ27" s="327"/>
      <c r="AK27" s="192"/>
      <c r="AL27" s="465"/>
      <c r="AM27" s="482"/>
      <c r="AN27" s="486" t="str">
        <f t="shared" si="0"/>
        <v/>
      </c>
      <c r="AO27" s="486" t="str">
        <f>IFERROR(VLOOKUP($D27,TableCorrespondanceNom[],2,FALSE),"")</f>
        <v/>
      </c>
      <c r="AP27" s="486" t="str">
        <f>VLOOKUP($D27,TableCorrespondanceTypeactif[],2,FALSE)</f>
        <v/>
      </c>
      <c r="AQ27" s="36"/>
    </row>
    <row r="28" spans="1:43" ht="25.2" customHeight="1" x14ac:dyDescent="0.3">
      <c r="A28" s="1"/>
      <c r="B28" s="504" t="str">
        <f>IF(AN28="", "", "IV-" &amp; VLOOKUP(AN28, TableCorrespondanceID[], 2, FALSE) &amp; "-" &amp; TEXT(COUNTIF($AN$16:AN28, AN28),"00"))</f>
        <v/>
      </c>
      <c r="C28" s="276"/>
      <c r="D28" s="531"/>
      <c r="E28" s="187"/>
      <c r="F28" s="531"/>
      <c r="G28" s="188"/>
      <c r="H28" s="276"/>
      <c r="I28" s="276"/>
      <c r="J28" s="276"/>
      <c r="K28" s="276"/>
      <c r="L28" s="187"/>
      <c r="M28" s="187"/>
      <c r="N28" s="187"/>
      <c r="O28" s="533"/>
      <c r="P28" s="533"/>
      <c r="Q28" s="278"/>
      <c r="R28" s="189"/>
      <c r="S28" s="189"/>
      <c r="T28" s="451"/>
      <c r="U28" s="451"/>
      <c r="V28" s="451"/>
      <c r="W28" s="451"/>
      <c r="X28" s="280"/>
      <c r="Y28" s="280"/>
      <c r="Z28" s="280"/>
      <c r="AA28" s="188"/>
      <c r="AB28" s="188"/>
      <c r="AC28" s="536"/>
      <c r="AD28" s="191"/>
      <c r="AE28" s="192"/>
      <c r="AF28" s="537"/>
      <c r="AG28" s="193"/>
      <c r="AH28" s="193"/>
      <c r="AI28" s="327"/>
      <c r="AJ28" s="327"/>
      <c r="AK28" s="192"/>
      <c r="AL28" s="465"/>
      <c r="AM28" s="482"/>
      <c r="AN28" s="486" t="str">
        <f t="shared" si="0"/>
        <v/>
      </c>
      <c r="AO28" s="486" t="str">
        <f>IFERROR(VLOOKUP($D28,TableCorrespondanceNom[],2,FALSE),"")</f>
        <v/>
      </c>
      <c r="AP28" s="486" t="str">
        <f>VLOOKUP($D28,TableCorrespondanceTypeactif[],2,FALSE)</f>
        <v/>
      </c>
      <c r="AQ28" s="36"/>
    </row>
    <row r="29" spans="1:43" ht="25.2" customHeight="1" x14ac:dyDescent="0.3">
      <c r="A29" s="1"/>
      <c r="B29" s="504" t="str">
        <f>IF(AN29="", "", "IV-" &amp; VLOOKUP(AN29, TableCorrespondanceID[], 2, FALSE) &amp; "-" &amp; TEXT(COUNTIF($AN$16:AN29, AN29),"00"))</f>
        <v/>
      </c>
      <c r="C29" s="276"/>
      <c r="D29" s="531"/>
      <c r="E29" s="187"/>
      <c r="F29" s="531"/>
      <c r="G29" s="188"/>
      <c r="H29" s="276"/>
      <c r="I29" s="276"/>
      <c r="J29" s="276"/>
      <c r="K29" s="276"/>
      <c r="L29" s="187"/>
      <c r="M29" s="187"/>
      <c r="N29" s="187"/>
      <c r="O29" s="533"/>
      <c r="P29" s="533"/>
      <c r="Q29" s="278"/>
      <c r="R29" s="189"/>
      <c r="S29" s="189"/>
      <c r="T29" s="451"/>
      <c r="U29" s="451"/>
      <c r="V29" s="451"/>
      <c r="W29" s="451"/>
      <c r="X29" s="280"/>
      <c r="Y29" s="280"/>
      <c r="Z29" s="280"/>
      <c r="AA29" s="188"/>
      <c r="AB29" s="188"/>
      <c r="AC29" s="536"/>
      <c r="AD29" s="191"/>
      <c r="AE29" s="192"/>
      <c r="AF29" s="537"/>
      <c r="AG29" s="193"/>
      <c r="AH29" s="193"/>
      <c r="AI29" s="327"/>
      <c r="AJ29" s="327"/>
      <c r="AK29" s="192"/>
      <c r="AL29" s="465"/>
      <c r="AM29" s="482"/>
      <c r="AN29" s="486" t="str">
        <f t="shared" si="0"/>
        <v/>
      </c>
      <c r="AO29" s="486" t="str">
        <f>IFERROR(VLOOKUP($D29,TableCorrespondanceNom[],2,FALSE),"")</f>
        <v/>
      </c>
      <c r="AP29" s="486" t="str">
        <f>VLOOKUP($D29,TableCorrespondanceTypeactif[],2,FALSE)</f>
        <v/>
      </c>
      <c r="AQ29" s="36"/>
    </row>
    <row r="30" spans="1:43" ht="25.2" customHeight="1" x14ac:dyDescent="0.3">
      <c r="A30" s="1"/>
      <c r="B30" s="504" t="str">
        <f>IF(AN30="", "", "IV-" &amp; VLOOKUP(AN30, TableCorrespondanceID[], 2, FALSE) &amp; "-" &amp; TEXT(COUNTIF($AN$16:AN30, AN30),"00"))</f>
        <v/>
      </c>
      <c r="C30" s="276"/>
      <c r="D30" s="531"/>
      <c r="E30" s="187"/>
      <c r="F30" s="531"/>
      <c r="G30" s="188"/>
      <c r="H30" s="276"/>
      <c r="I30" s="276"/>
      <c r="J30" s="276"/>
      <c r="K30" s="276"/>
      <c r="L30" s="187"/>
      <c r="M30" s="187"/>
      <c r="N30" s="187"/>
      <c r="O30" s="533"/>
      <c r="P30" s="533"/>
      <c r="Q30" s="278"/>
      <c r="R30" s="189"/>
      <c r="S30" s="189"/>
      <c r="T30" s="451"/>
      <c r="U30" s="451"/>
      <c r="V30" s="451"/>
      <c r="W30" s="451"/>
      <c r="X30" s="280"/>
      <c r="Y30" s="280"/>
      <c r="Z30" s="280"/>
      <c r="AA30" s="188"/>
      <c r="AB30" s="188"/>
      <c r="AC30" s="536"/>
      <c r="AD30" s="191"/>
      <c r="AE30" s="192"/>
      <c r="AF30" s="537"/>
      <c r="AG30" s="193"/>
      <c r="AH30" s="193"/>
      <c r="AI30" s="327"/>
      <c r="AJ30" s="327"/>
      <c r="AK30" s="192"/>
      <c r="AL30" s="465"/>
      <c r="AM30" s="482"/>
      <c r="AN30" s="486" t="str">
        <f t="shared" si="0"/>
        <v/>
      </c>
      <c r="AO30" s="486" t="str">
        <f>IFERROR(VLOOKUP($D30,TableCorrespondanceNom[],2,FALSE),"")</f>
        <v/>
      </c>
      <c r="AP30" s="486" t="str">
        <f>VLOOKUP($D30,TableCorrespondanceTypeactif[],2,FALSE)</f>
        <v/>
      </c>
      <c r="AQ30" s="36"/>
    </row>
    <row r="31" spans="1:43" ht="25.2" customHeight="1" x14ac:dyDescent="0.3">
      <c r="A31" s="1"/>
      <c r="B31" s="504" t="str">
        <f>IF(AN31="", "", "IV-" &amp; VLOOKUP(AN31, TableCorrespondanceID[], 2, FALSE) &amp; "-" &amp; TEXT(COUNTIF($AN$16:AN31, AN31),"00"))</f>
        <v/>
      </c>
      <c r="C31" s="276"/>
      <c r="D31" s="531"/>
      <c r="E31" s="187"/>
      <c r="F31" s="531"/>
      <c r="G31" s="188"/>
      <c r="H31" s="276"/>
      <c r="I31" s="276"/>
      <c r="J31" s="276"/>
      <c r="K31" s="276"/>
      <c r="L31" s="187"/>
      <c r="M31" s="187"/>
      <c r="N31" s="187"/>
      <c r="O31" s="533"/>
      <c r="P31" s="533"/>
      <c r="Q31" s="278"/>
      <c r="R31" s="189"/>
      <c r="S31" s="189"/>
      <c r="T31" s="451"/>
      <c r="U31" s="451"/>
      <c r="V31" s="451"/>
      <c r="W31" s="451"/>
      <c r="X31" s="280"/>
      <c r="Y31" s="280"/>
      <c r="Z31" s="280"/>
      <c r="AA31" s="188"/>
      <c r="AB31" s="188"/>
      <c r="AC31" s="536"/>
      <c r="AD31" s="191"/>
      <c r="AE31" s="192"/>
      <c r="AF31" s="537"/>
      <c r="AG31" s="193"/>
      <c r="AH31" s="193"/>
      <c r="AI31" s="327"/>
      <c r="AJ31" s="327"/>
      <c r="AK31" s="192"/>
      <c r="AL31" s="465"/>
      <c r="AM31" s="482"/>
      <c r="AN31" s="486" t="str">
        <f t="shared" si="0"/>
        <v/>
      </c>
      <c r="AO31" s="486" t="str">
        <f>IFERROR(VLOOKUP($D31,TableCorrespondanceNom[],2,FALSE),"")</f>
        <v/>
      </c>
      <c r="AP31" s="486" t="str">
        <f>VLOOKUP($D31,TableCorrespondanceTypeactif[],2,FALSE)</f>
        <v/>
      </c>
      <c r="AQ31" s="36"/>
    </row>
    <row r="32" spans="1:43" ht="25.2" customHeight="1" x14ac:dyDescent="0.3">
      <c r="A32" s="1"/>
      <c r="B32" s="504" t="str">
        <f>IF(AN32="", "", "IV-" &amp; VLOOKUP(AN32, TableCorrespondanceID[], 2, FALSE) &amp; "-" &amp; TEXT(COUNTIF($AN$16:AN32, AN32),"00"))</f>
        <v/>
      </c>
      <c r="C32" s="276"/>
      <c r="D32" s="531"/>
      <c r="E32" s="187"/>
      <c r="F32" s="531"/>
      <c r="G32" s="188"/>
      <c r="H32" s="276"/>
      <c r="I32" s="276"/>
      <c r="J32" s="276"/>
      <c r="K32" s="276"/>
      <c r="L32" s="187"/>
      <c r="M32" s="187"/>
      <c r="N32" s="187"/>
      <c r="O32" s="533"/>
      <c r="P32" s="533"/>
      <c r="Q32" s="278"/>
      <c r="R32" s="189"/>
      <c r="S32" s="189"/>
      <c r="T32" s="451"/>
      <c r="U32" s="451"/>
      <c r="V32" s="451"/>
      <c r="W32" s="451"/>
      <c r="X32" s="280"/>
      <c r="Y32" s="280"/>
      <c r="Z32" s="280"/>
      <c r="AA32" s="188"/>
      <c r="AB32" s="188"/>
      <c r="AC32" s="536"/>
      <c r="AD32" s="191"/>
      <c r="AE32" s="192"/>
      <c r="AF32" s="537"/>
      <c r="AG32" s="193"/>
      <c r="AH32" s="193"/>
      <c r="AI32" s="327"/>
      <c r="AJ32" s="327"/>
      <c r="AK32" s="192"/>
      <c r="AL32" s="465"/>
      <c r="AM32" s="482"/>
      <c r="AN32" s="486" t="str">
        <f t="shared" si="0"/>
        <v/>
      </c>
      <c r="AO32" s="486" t="str">
        <f>IFERROR(VLOOKUP($D32,TableCorrespondanceNom[],2,FALSE),"")</f>
        <v/>
      </c>
      <c r="AP32" s="486" t="str">
        <f>VLOOKUP($D32,TableCorrespondanceTypeactif[],2,FALSE)</f>
        <v/>
      </c>
      <c r="AQ32" s="36"/>
    </row>
    <row r="33" spans="1:43" ht="25.2" customHeight="1" x14ac:dyDescent="0.3">
      <c r="A33" s="1"/>
      <c r="B33" s="504" t="str">
        <f>IF(AN33="", "", "IV-" &amp; VLOOKUP(AN33, TableCorrespondanceID[], 2, FALSE) &amp; "-" &amp; TEXT(COUNTIF($AN$16:AN33, AN33),"00"))</f>
        <v/>
      </c>
      <c r="C33" s="276"/>
      <c r="D33" s="531"/>
      <c r="E33" s="187"/>
      <c r="F33" s="531"/>
      <c r="G33" s="188"/>
      <c r="H33" s="276"/>
      <c r="I33" s="276"/>
      <c r="J33" s="276"/>
      <c r="K33" s="276"/>
      <c r="L33" s="187"/>
      <c r="M33" s="187"/>
      <c r="N33" s="187"/>
      <c r="O33" s="533"/>
      <c r="P33" s="533"/>
      <c r="Q33" s="278"/>
      <c r="R33" s="189"/>
      <c r="S33" s="189"/>
      <c r="T33" s="451"/>
      <c r="U33" s="451"/>
      <c r="V33" s="451"/>
      <c r="W33" s="451"/>
      <c r="X33" s="280"/>
      <c r="Y33" s="280"/>
      <c r="Z33" s="280"/>
      <c r="AA33" s="188"/>
      <c r="AB33" s="188"/>
      <c r="AC33" s="536"/>
      <c r="AD33" s="191"/>
      <c r="AE33" s="192"/>
      <c r="AF33" s="537"/>
      <c r="AG33" s="193"/>
      <c r="AH33" s="193"/>
      <c r="AI33" s="327"/>
      <c r="AJ33" s="327"/>
      <c r="AK33" s="192"/>
      <c r="AL33" s="465"/>
      <c r="AM33" s="482"/>
      <c r="AN33" s="486" t="str">
        <f t="shared" si="0"/>
        <v/>
      </c>
      <c r="AO33" s="486" t="str">
        <f>IFERROR(VLOOKUP($D33,TableCorrespondanceNom[],2,FALSE),"")</f>
        <v/>
      </c>
      <c r="AP33" s="486" t="str">
        <f>VLOOKUP($D33,TableCorrespondanceTypeactif[],2,FALSE)</f>
        <v/>
      </c>
      <c r="AQ33" s="36"/>
    </row>
    <row r="34" spans="1:43" ht="25.2" customHeight="1" x14ac:dyDescent="0.3">
      <c r="A34" s="1"/>
      <c r="B34" s="504" t="str">
        <f>IF(AN34="", "", "IV-" &amp; VLOOKUP(AN34, TableCorrespondanceID[], 2, FALSE) &amp; "-" &amp; TEXT(COUNTIF($AN$16:AN34, AN34),"00"))</f>
        <v/>
      </c>
      <c r="C34" s="276"/>
      <c r="D34" s="531"/>
      <c r="E34" s="187"/>
      <c r="F34" s="531"/>
      <c r="G34" s="188"/>
      <c r="H34" s="276"/>
      <c r="I34" s="276"/>
      <c r="J34" s="276"/>
      <c r="K34" s="276"/>
      <c r="L34" s="187"/>
      <c r="M34" s="187"/>
      <c r="N34" s="187"/>
      <c r="O34" s="533"/>
      <c r="P34" s="533"/>
      <c r="Q34" s="278"/>
      <c r="R34" s="189"/>
      <c r="S34" s="189"/>
      <c r="T34" s="451"/>
      <c r="U34" s="451"/>
      <c r="V34" s="451"/>
      <c r="W34" s="451"/>
      <c r="X34" s="280"/>
      <c r="Y34" s="280"/>
      <c r="Z34" s="280"/>
      <c r="AA34" s="188"/>
      <c r="AB34" s="188"/>
      <c r="AC34" s="536"/>
      <c r="AD34" s="191"/>
      <c r="AE34" s="192"/>
      <c r="AF34" s="537"/>
      <c r="AG34" s="193"/>
      <c r="AH34" s="193"/>
      <c r="AI34" s="327"/>
      <c r="AJ34" s="327"/>
      <c r="AK34" s="192"/>
      <c r="AL34" s="465"/>
      <c r="AM34" s="482"/>
      <c r="AN34" s="486" t="str">
        <f t="shared" si="0"/>
        <v/>
      </c>
      <c r="AO34" s="486" t="str">
        <f>IFERROR(VLOOKUP($D34,TableCorrespondanceNom[],2,FALSE),"")</f>
        <v/>
      </c>
      <c r="AP34" s="486" t="str">
        <f>VLOOKUP($D34,TableCorrespondanceTypeactif[],2,FALSE)</f>
        <v/>
      </c>
      <c r="AQ34" s="36"/>
    </row>
    <row r="35" spans="1:43" ht="25.2" customHeight="1" x14ac:dyDescent="0.3">
      <c r="A35" s="1"/>
      <c r="B35" s="504" t="str">
        <f>IF(AN35="", "", "IV-" &amp; VLOOKUP(AN35, TableCorrespondanceID[], 2, FALSE) &amp; "-" &amp; TEXT(COUNTIF($AN$16:AN35, AN35),"00"))</f>
        <v/>
      </c>
      <c r="C35" s="276"/>
      <c r="D35" s="531"/>
      <c r="E35" s="187"/>
      <c r="F35" s="531"/>
      <c r="G35" s="188"/>
      <c r="H35" s="276"/>
      <c r="I35" s="276"/>
      <c r="J35" s="276"/>
      <c r="K35" s="276"/>
      <c r="L35" s="187"/>
      <c r="M35" s="187"/>
      <c r="N35" s="187"/>
      <c r="O35" s="533"/>
      <c r="P35" s="533"/>
      <c r="Q35" s="278"/>
      <c r="R35" s="189"/>
      <c r="S35" s="189"/>
      <c r="T35" s="451"/>
      <c r="U35" s="451"/>
      <c r="V35" s="451"/>
      <c r="W35" s="451"/>
      <c r="X35" s="280"/>
      <c r="Y35" s="280"/>
      <c r="Z35" s="280"/>
      <c r="AA35" s="188"/>
      <c r="AB35" s="188"/>
      <c r="AC35" s="536"/>
      <c r="AD35" s="191"/>
      <c r="AE35" s="192"/>
      <c r="AF35" s="537"/>
      <c r="AG35" s="193"/>
      <c r="AH35" s="193"/>
      <c r="AI35" s="327"/>
      <c r="AJ35" s="327"/>
      <c r="AK35" s="192"/>
      <c r="AL35" s="465"/>
      <c r="AM35" s="482"/>
      <c r="AN35" s="486" t="str">
        <f t="shared" si="0"/>
        <v/>
      </c>
      <c r="AO35" s="486" t="str">
        <f>IFERROR(VLOOKUP($D35,TableCorrespondanceNom[],2,FALSE),"")</f>
        <v/>
      </c>
      <c r="AP35" s="486" t="str">
        <f>VLOOKUP($D35,TableCorrespondanceTypeactif[],2,FALSE)</f>
        <v/>
      </c>
      <c r="AQ35" s="36"/>
    </row>
    <row r="36" spans="1:43" ht="25.2" customHeight="1" x14ac:dyDescent="0.3">
      <c r="A36" s="1"/>
      <c r="B36" s="504" t="str">
        <f>IF(AN36="", "", "IV-" &amp; VLOOKUP(AN36, TableCorrespondanceID[], 2, FALSE) &amp; "-" &amp; TEXT(COUNTIF($AN$16:AN36, AN36),"00"))</f>
        <v/>
      </c>
      <c r="C36" s="276"/>
      <c r="D36" s="531"/>
      <c r="E36" s="187"/>
      <c r="F36" s="531"/>
      <c r="G36" s="188"/>
      <c r="H36" s="276"/>
      <c r="I36" s="276"/>
      <c r="J36" s="276"/>
      <c r="K36" s="276"/>
      <c r="L36" s="187"/>
      <c r="M36" s="187"/>
      <c r="N36" s="187"/>
      <c r="O36" s="533"/>
      <c r="P36" s="533"/>
      <c r="Q36" s="278"/>
      <c r="R36" s="189"/>
      <c r="S36" s="189"/>
      <c r="T36" s="451"/>
      <c r="U36" s="451"/>
      <c r="V36" s="451"/>
      <c r="W36" s="451"/>
      <c r="X36" s="280"/>
      <c r="Y36" s="280"/>
      <c r="Z36" s="280"/>
      <c r="AA36" s="188"/>
      <c r="AB36" s="188"/>
      <c r="AC36" s="536"/>
      <c r="AD36" s="191"/>
      <c r="AE36" s="192"/>
      <c r="AF36" s="537"/>
      <c r="AG36" s="193"/>
      <c r="AH36" s="193"/>
      <c r="AI36" s="327"/>
      <c r="AJ36" s="327"/>
      <c r="AK36" s="192"/>
      <c r="AL36" s="465"/>
      <c r="AM36" s="482"/>
      <c r="AN36" s="486" t="str">
        <f t="shared" si="0"/>
        <v/>
      </c>
      <c r="AO36" s="486" t="str">
        <f>IFERROR(VLOOKUP($D36,TableCorrespondanceNom[],2,FALSE),"")</f>
        <v/>
      </c>
      <c r="AP36" s="486" t="str">
        <f>VLOOKUP($D36,TableCorrespondanceTypeactif[],2,FALSE)</f>
        <v/>
      </c>
      <c r="AQ36" s="36"/>
    </row>
    <row r="37" spans="1:43" ht="25.2" customHeight="1" x14ac:dyDescent="0.3">
      <c r="A37" s="1"/>
      <c r="B37" s="504" t="str">
        <f>IF(AN37="", "", "IV-" &amp; VLOOKUP(AN37, TableCorrespondanceID[], 2, FALSE) &amp; "-" &amp; TEXT(COUNTIF($AN$16:AN37, AN37),"00"))</f>
        <v/>
      </c>
      <c r="C37" s="276"/>
      <c r="D37" s="531"/>
      <c r="E37" s="187"/>
      <c r="F37" s="531"/>
      <c r="G37" s="188"/>
      <c r="H37" s="276"/>
      <c r="I37" s="276"/>
      <c r="J37" s="276"/>
      <c r="K37" s="276"/>
      <c r="L37" s="187"/>
      <c r="M37" s="187"/>
      <c r="N37" s="187"/>
      <c r="O37" s="533"/>
      <c r="P37" s="533"/>
      <c r="Q37" s="278"/>
      <c r="R37" s="189"/>
      <c r="S37" s="189"/>
      <c r="T37" s="451"/>
      <c r="U37" s="451"/>
      <c r="V37" s="451"/>
      <c r="W37" s="451"/>
      <c r="X37" s="280"/>
      <c r="Y37" s="280"/>
      <c r="Z37" s="280"/>
      <c r="AA37" s="188"/>
      <c r="AB37" s="188"/>
      <c r="AC37" s="536"/>
      <c r="AD37" s="191"/>
      <c r="AE37" s="192"/>
      <c r="AF37" s="537"/>
      <c r="AG37" s="193"/>
      <c r="AH37" s="193"/>
      <c r="AI37" s="327"/>
      <c r="AJ37" s="327"/>
      <c r="AK37" s="192"/>
      <c r="AL37" s="465"/>
      <c r="AM37" s="482"/>
      <c r="AN37" s="486" t="str">
        <f t="shared" si="0"/>
        <v/>
      </c>
      <c r="AO37" s="486" t="str">
        <f>IFERROR(VLOOKUP($D37,TableCorrespondanceNom[],2,FALSE),"")</f>
        <v/>
      </c>
      <c r="AP37" s="486" t="str">
        <f>VLOOKUP($D37,TableCorrespondanceTypeactif[],2,FALSE)</f>
        <v/>
      </c>
      <c r="AQ37" s="36"/>
    </row>
    <row r="38" spans="1:43" ht="25.2" customHeight="1" x14ac:dyDescent="0.3">
      <c r="A38" s="1"/>
      <c r="B38" s="504" t="str">
        <f>IF(AN38="", "", "IV-" &amp; VLOOKUP(AN38, TableCorrespondanceID[], 2, FALSE) &amp; "-" &amp; TEXT(COUNTIF($AN$16:AN38, AN38),"00"))</f>
        <v/>
      </c>
      <c r="C38" s="276"/>
      <c r="D38" s="531"/>
      <c r="E38" s="187"/>
      <c r="F38" s="531"/>
      <c r="G38" s="188"/>
      <c r="H38" s="276"/>
      <c r="I38" s="276"/>
      <c r="J38" s="276"/>
      <c r="K38" s="276"/>
      <c r="L38" s="187"/>
      <c r="M38" s="187"/>
      <c r="N38" s="187"/>
      <c r="O38" s="533"/>
      <c r="P38" s="533"/>
      <c r="Q38" s="278"/>
      <c r="R38" s="189"/>
      <c r="S38" s="189"/>
      <c r="T38" s="451"/>
      <c r="U38" s="451"/>
      <c r="V38" s="451"/>
      <c r="W38" s="451"/>
      <c r="X38" s="280"/>
      <c r="Y38" s="280"/>
      <c r="Z38" s="280"/>
      <c r="AA38" s="188"/>
      <c r="AB38" s="188"/>
      <c r="AC38" s="536"/>
      <c r="AD38" s="191"/>
      <c r="AE38" s="192"/>
      <c r="AF38" s="537"/>
      <c r="AG38" s="193"/>
      <c r="AH38" s="193"/>
      <c r="AI38" s="327"/>
      <c r="AJ38" s="327"/>
      <c r="AK38" s="192"/>
      <c r="AL38" s="465"/>
      <c r="AM38" s="482"/>
      <c r="AN38" s="486" t="str">
        <f t="shared" si="0"/>
        <v/>
      </c>
      <c r="AO38" s="486" t="str">
        <f>IFERROR(VLOOKUP($D38,TableCorrespondanceNom[],2,FALSE),"")</f>
        <v/>
      </c>
      <c r="AP38" s="486" t="str">
        <f>VLOOKUP($D38,TableCorrespondanceTypeactif[],2,FALSE)</f>
        <v/>
      </c>
      <c r="AQ38" s="36"/>
    </row>
    <row r="39" spans="1:43" ht="25.2" customHeight="1" x14ac:dyDescent="0.3">
      <c r="A39" s="1"/>
      <c r="B39" s="504" t="str">
        <f>IF(AN39="", "", "IV-" &amp; VLOOKUP(AN39, TableCorrespondanceID[], 2, FALSE) &amp; "-" &amp; TEXT(COUNTIF($AN$16:AN39, AN39),"00"))</f>
        <v/>
      </c>
      <c r="C39" s="276"/>
      <c r="D39" s="531"/>
      <c r="E39" s="187"/>
      <c r="F39" s="531"/>
      <c r="G39" s="188"/>
      <c r="H39" s="276"/>
      <c r="I39" s="276"/>
      <c r="J39" s="276"/>
      <c r="K39" s="276"/>
      <c r="L39" s="187"/>
      <c r="M39" s="187"/>
      <c r="N39" s="187"/>
      <c r="O39" s="533"/>
      <c r="P39" s="533"/>
      <c r="Q39" s="278"/>
      <c r="R39" s="189"/>
      <c r="S39" s="189"/>
      <c r="T39" s="451"/>
      <c r="U39" s="451"/>
      <c r="V39" s="451"/>
      <c r="W39" s="451"/>
      <c r="X39" s="280"/>
      <c r="Y39" s="280"/>
      <c r="Z39" s="280"/>
      <c r="AA39" s="188"/>
      <c r="AB39" s="188"/>
      <c r="AC39" s="536"/>
      <c r="AD39" s="191"/>
      <c r="AE39" s="192"/>
      <c r="AF39" s="537"/>
      <c r="AG39" s="193"/>
      <c r="AH39" s="193"/>
      <c r="AI39" s="327"/>
      <c r="AJ39" s="327"/>
      <c r="AK39" s="192"/>
      <c r="AL39" s="465"/>
      <c r="AM39" s="482"/>
      <c r="AN39" s="486" t="str">
        <f t="shared" si="0"/>
        <v/>
      </c>
      <c r="AO39" s="486" t="str">
        <f>IFERROR(VLOOKUP($D39,TableCorrespondanceNom[],2,FALSE),"")</f>
        <v/>
      </c>
      <c r="AP39" s="486" t="str">
        <f>VLOOKUP($D39,TableCorrespondanceTypeactif[],2,FALSE)</f>
        <v/>
      </c>
      <c r="AQ39" s="36"/>
    </row>
    <row r="40" spans="1:43" ht="25.2" customHeight="1" x14ac:dyDescent="0.3">
      <c r="A40" s="1"/>
      <c r="B40" s="504" t="str">
        <f>IF(AN40="", "", "IV-" &amp; VLOOKUP(AN40, TableCorrespondanceID[], 2, FALSE) &amp; "-" &amp; TEXT(COUNTIF($AN$16:AN40, AN40),"00"))</f>
        <v/>
      </c>
      <c r="C40" s="276"/>
      <c r="D40" s="531"/>
      <c r="E40" s="187"/>
      <c r="F40" s="531"/>
      <c r="G40" s="188"/>
      <c r="H40" s="276"/>
      <c r="I40" s="276"/>
      <c r="J40" s="276"/>
      <c r="K40" s="276"/>
      <c r="L40" s="187"/>
      <c r="M40" s="187"/>
      <c r="N40" s="187"/>
      <c r="O40" s="533"/>
      <c r="P40" s="533"/>
      <c r="Q40" s="278"/>
      <c r="R40" s="189"/>
      <c r="S40" s="189"/>
      <c r="T40" s="451"/>
      <c r="U40" s="451"/>
      <c r="V40" s="451"/>
      <c r="W40" s="451"/>
      <c r="X40" s="280"/>
      <c r="Y40" s="280"/>
      <c r="Z40" s="280"/>
      <c r="AA40" s="188"/>
      <c r="AB40" s="188"/>
      <c r="AC40" s="536"/>
      <c r="AD40" s="191"/>
      <c r="AE40" s="192"/>
      <c r="AF40" s="537"/>
      <c r="AG40" s="193"/>
      <c r="AH40" s="193"/>
      <c r="AI40" s="327"/>
      <c r="AJ40" s="327"/>
      <c r="AK40" s="192"/>
      <c r="AL40" s="465"/>
      <c r="AM40" s="482"/>
      <c r="AN40" s="486" t="str">
        <f t="shared" si="0"/>
        <v/>
      </c>
      <c r="AO40" s="486" t="str">
        <f>IFERROR(VLOOKUP($D40,TableCorrespondanceNom[],2,FALSE),"")</f>
        <v/>
      </c>
      <c r="AP40" s="486" t="str">
        <f>VLOOKUP($D40,TableCorrespondanceTypeactif[],2,FALSE)</f>
        <v/>
      </c>
      <c r="AQ40" s="36"/>
    </row>
    <row r="41" spans="1:43" ht="25.2" customHeight="1" x14ac:dyDescent="0.3">
      <c r="A41" s="1"/>
      <c r="B41" s="504" t="str">
        <f>IF(AN41="", "", "IV-" &amp; VLOOKUP(AN41, TableCorrespondanceID[], 2, FALSE) &amp; "-" &amp; TEXT(COUNTIF($AN$16:AN41, AN41),"00"))</f>
        <v/>
      </c>
      <c r="C41" s="276"/>
      <c r="D41" s="531"/>
      <c r="E41" s="187"/>
      <c r="F41" s="531"/>
      <c r="G41" s="188"/>
      <c r="H41" s="276"/>
      <c r="I41" s="276"/>
      <c r="J41" s="276"/>
      <c r="K41" s="276"/>
      <c r="L41" s="187"/>
      <c r="M41" s="187"/>
      <c r="N41" s="187"/>
      <c r="O41" s="533"/>
      <c r="P41" s="533"/>
      <c r="Q41" s="278"/>
      <c r="R41" s="189"/>
      <c r="S41" s="189"/>
      <c r="T41" s="451"/>
      <c r="U41" s="451"/>
      <c r="V41" s="451"/>
      <c r="W41" s="451"/>
      <c r="X41" s="280"/>
      <c r="Y41" s="280"/>
      <c r="Z41" s="280"/>
      <c r="AA41" s="188"/>
      <c r="AB41" s="188"/>
      <c r="AC41" s="536"/>
      <c r="AD41" s="191"/>
      <c r="AE41" s="192"/>
      <c r="AF41" s="537"/>
      <c r="AG41" s="193"/>
      <c r="AH41" s="193"/>
      <c r="AI41" s="327"/>
      <c r="AJ41" s="327"/>
      <c r="AK41" s="192"/>
      <c r="AL41" s="465"/>
      <c r="AM41" s="482"/>
      <c r="AN41" s="486" t="str">
        <f t="shared" si="0"/>
        <v/>
      </c>
      <c r="AO41" s="486" t="str">
        <f>IFERROR(VLOOKUP($D41,TableCorrespondanceNom[],2,FALSE),"")</f>
        <v/>
      </c>
      <c r="AP41" s="486" t="str">
        <f>VLOOKUP($D41,TableCorrespondanceTypeactif[],2,FALSE)</f>
        <v/>
      </c>
      <c r="AQ41" s="36"/>
    </row>
    <row r="42" spans="1:43" ht="25.2" customHeight="1" x14ac:dyDescent="0.3">
      <c r="A42" s="1"/>
      <c r="B42" s="504" t="str">
        <f>IF(AN42="", "", "IV-" &amp; VLOOKUP(AN42, TableCorrespondanceID[], 2, FALSE) &amp; "-" &amp; TEXT(COUNTIF($AN$16:AN42, AN42),"00"))</f>
        <v/>
      </c>
      <c r="C42" s="276"/>
      <c r="D42" s="531"/>
      <c r="E42" s="187"/>
      <c r="F42" s="531"/>
      <c r="G42" s="188"/>
      <c r="H42" s="276"/>
      <c r="I42" s="276"/>
      <c r="J42" s="276"/>
      <c r="K42" s="276"/>
      <c r="L42" s="187"/>
      <c r="M42" s="187"/>
      <c r="N42" s="187"/>
      <c r="O42" s="533"/>
      <c r="P42" s="533"/>
      <c r="Q42" s="278"/>
      <c r="R42" s="189"/>
      <c r="S42" s="189"/>
      <c r="T42" s="451"/>
      <c r="U42" s="451"/>
      <c r="V42" s="451"/>
      <c r="W42" s="451"/>
      <c r="X42" s="280"/>
      <c r="Y42" s="280"/>
      <c r="Z42" s="280"/>
      <c r="AA42" s="188"/>
      <c r="AB42" s="188"/>
      <c r="AC42" s="536"/>
      <c r="AD42" s="191"/>
      <c r="AE42" s="192"/>
      <c r="AF42" s="537"/>
      <c r="AG42" s="193"/>
      <c r="AH42" s="193"/>
      <c r="AI42" s="327"/>
      <c r="AJ42" s="327"/>
      <c r="AK42" s="192"/>
      <c r="AL42" s="465"/>
      <c r="AM42" s="482"/>
      <c r="AN42" s="486" t="str">
        <f t="shared" si="0"/>
        <v/>
      </c>
      <c r="AO42" s="486" t="str">
        <f>IFERROR(VLOOKUP($D42,TableCorrespondanceNom[],2,FALSE),"")</f>
        <v/>
      </c>
      <c r="AP42" s="486" t="str">
        <f>VLOOKUP($D42,TableCorrespondanceTypeactif[],2,FALSE)</f>
        <v/>
      </c>
      <c r="AQ42" s="36"/>
    </row>
    <row r="43" spans="1:43" ht="25.2" customHeight="1" x14ac:dyDescent="0.3">
      <c r="A43" s="1"/>
      <c r="B43" s="504" t="str">
        <f>IF(AN43="", "", "IV-" &amp; VLOOKUP(AN43, TableCorrespondanceID[], 2, FALSE) &amp; "-" &amp; TEXT(COUNTIF($AN$16:AN43, AN43),"00"))</f>
        <v/>
      </c>
      <c r="C43" s="276"/>
      <c r="D43" s="531"/>
      <c r="E43" s="187"/>
      <c r="F43" s="531"/>
      <c r="G43" s="188"/>
      <c r="H43" s="276"/>
      <c r="I43" s="276"/>
      <c r="J43" s="276"/>
      <c r="K43" s="276"/>
      <c r="L43" s="187"/>
      <c r="M43" s="187"/>
      <c r="N43" s="187"/>
      <c r="O43" s="533"/>
      <c r="P43" s="533"/>
      <c r="Q43" s="278"/>
      <c r="R43" s="189"/>
      <c r="S43" s="189"/>
      <c r="T43" s="451"/>
      <c r="U43" s="451"/>
      <c r="V43" s="451"/>
      <c r="W43" s="451"/>
      <c r="X43" s="280"/>
      <c r="Y43" s="280"/>
      <c r="Z43" s="280"/>
      <c r="AA43" s="188"/>
      <c r="AB43" s="188"/>
      <c r="AC43" s="536"/>
      <c r="AD43" s="191"/>
      <c r="AE43" s="192"/>
      <c r="AF43" s="537"/>
      <c r="AG43" s="193"/>
      <c r="AH43" s="193"/>
      <c r="AI43" s="327"/>
      <c r="AJ43" s="327"/>
      <c r="AK43" s="192"/>
      <c r="AL43" s="465"/>
      <c r="AM43" s="482"/>
      <c r="AN43" s="486" t="str">
        <f t="shared" si="0"/>
        <v/>
      </c>
      <c r="AO43" s="486" t="str">
        <f>IFERROR(VLOOKUP($D43,TableCorrespondanceNom[],2,FALSE),"")</f>
        <v/>
      </c>
      <c r="AP43" s="486" t="str">
        <f>VLOOKUP($D43,TableCorrespondanceTypeactif[],2,FALSE)</f>
        <v/>
      </c>
      <c r="AQ43" s="36"/>
    </row>
    <row r="44" spans="1:43" ht="25.2" customHeight="1" x14ac:dyDescent="0.3">
      <c r="A44" s="1"/>
      <c r="B44" s="504" t="str">
        <f>IF(AN44="", "", "IV-" &amp; VLOOKUP(AN44, TableCorrespondanceID[], 2, FALSE) &amp; "-" &amp; TEXT(COUNTIF($AN$16:AN44, AN44),"00"))</f>
        <v/>
      </c>
      <c r="C44" s="276"/>
      <c r="D44" s="531"/>
      <c r="E44" s="187"/>
      <c r="F44" s="531"/>
      <c r="G44" s="188"/>
      <c r="H44" s="276"/>
      <c r="I44" s="276"/>
      <c r="J44" s="276"/>
      <c r="K44" s="276"/>
      <c r="L44" s="187"/>
      <c r="M44" s="187"/>
      <c r="N44" s="187"/>
      <c r="O44" s="533"/>
      <c r="P44" s="533"/>
      <c r="Q44" s="278"/>
      <c r="R44" s="189"/>
      <c r="S44" s="189"/>
      <c r="T44" s="451"/>
      <c r="U44" s="451"/>
      <c r="V44" s="451"/>
      <c r="W44" s="451"/>
      <c r="X44" s="280"/>
      <c r="Y44" s="280"/>
      <c r="Z44" s="280"/>
      <c r="AA44" s="188"/>
      <c r="AB44" s="188"/>
      <c r="AC44" s="536"/>
      <c r="AD44" s="191"/>
      <c r="AE44" s="192"/>
      <c r="AF44" s="537"/>
      <c r="AG44" s="193"/>
      <c r="AH44" s="193"/>
      <c r="AI44" s="327"/>
      <c r="AJ44" s="327"/>
      <c r="AK44" s="192"/>
      <c r="AL44" s="465"/>
      <c r="AM44" s="482"/>
      <c r="AN44" s="486" t="str">
        <f t="shared" si="0"/>
        <v/>
      </c>
      <c r="AO44" s="486" t="str">
        <f>IFERROR(VLOOKUP($D44,TableCorrespondanceNom[],2,FALSE),"")</f>
        <v/>
      </c>
      <c r="AP44" s="486" t="str">
        <f>VLOOKUP($D44,TableCorrespondanceTypeactif[],2,FALSE)</f>
        <v/>
      </c>
      <c r="AQ44" s="36"/>
    </row>
    <row r="45" spans="1:43" ht="25.2" customHeight="1" x14ac:dyDescent="0.3">
      <c r="A45" s="1"/>
      <c r="B45" s="504" t="str">
        <f>IF(AN45="", "", "IV-" &amp; VLOOKUP(AN45, TableCorrespondanceID[], 2, FALSE) &amp; "-" &amp; TEXT(COUNTIF($AN$16:AN45, AN45),"00"))</f>
        <v/>
      </c>
      <c r="C45" s="276"/>
      <c r="D45" s="531"/>
      <c r="E45" s="187"/>
      <c r="F45" s="531"/>
      <c r="G45" s="188"/>
      <c r="H45" s="276"/>
      <c r="I45" s="276"/>
      <c r="J45" s="276"/>
      <c r="K45" s="276"/>
      <c r="L45" s="187"/>
      <c r="M45" s="187"/>
      <c r="N45" s="187"/>
      <c r="O45" s="533"/>
      <c r="P45" s="533"/>
      <c r="Q45" s="278"/>
      <c r="R45" s="189"/>
      <c r="S45" s="189"/>
      <c r="T45" s="451"/>
      <c r="U45" s="451"/>
      <c r="V45" s="451"/>
      <c r="W45" s="451"/>
      <c r="X45" s="280"/>
      <c r="Y45" s="280"/>
      <c r="Z45" s="280"/>
      <c r="AA45" s="188"/>
      <c r="AB45" s="188"/>
      <c r="AC45" s="536"/>
      <c r="AD45" s="191"/>
      <c r="AE45" s="192"/>
      <c r="AF45" s="537"/>
      <c r="AG45" s="193"/>
      <c r="AH45" s="193"/>
      <c r="AI45" s="327"/>
      <c r="AJ45" s="327"/>
      <c r="AK45" s="192"/>
      <c r="AL45" s="465"/>
      <c r="AM45" s="482"/>
      <c r="AN45" s="486" t="str">
        <f t="shared" si="0"/>
        <v/>
      </c>
      <c r="AO45" s="486" t="str">
        <f>IFERROR(VLOOKUP($D45,TableCorrespondanceNom[],2,FALSE),"")</f>
        <v/>
      </c>
      <c r="AP45" s="486" t="str">
        <f>VLOOKUP($D45,TableCorrespondanceTypeactif[],2,FALSE)</f>
        <v/>
      </c>
      <c r="AQ45" s="36"/>
    </row>
    <row r="46" spans="1:43" ht="25.2" customHeight="1" x14ac:dyDescent="0.3">
      <c r="A46" s="1"/>
      <c r="B46" s="504" t="str">
        <f>IF(AN46="", "", "IV-" &amp; VLOOKUP(AN46, TableCorrespondanceID[], 2, FALSE) &amp; "-" &amp; TEXT(COUNTIF($AN$16:AN46, AN46),"00"))</f>
        <v/>
      </c>
      <c r="C46" s="276"/>
      <c r="D46" s="531"/>
      <c r="E46" s="187"/>
      <c r="F46" s="531"/>
      <c r="G46" s="188"/>
      <c r="H46" s="276"/>
      <c r="I46" s="276"/>
      <c r="J46" s="276"/>
      <c r="K46" s="276"/>
      <c r="L46" s="187"/>
      <c r="M46" s="187"/>
      <c r="N46" s="187"/>
      <c r="O46" s="533"/>
      <c r="P46" s="533"/>
      <c r="Q46" s="278"/>
      <c r="R46" s="189"/>
      <c r="S46" s="189"/>
      <c r="T46" s="451"/>
      <c r="U46" s="451"/>
      <c r="V46" s="451"/>
      <c r="W46" s="451"/>
      <c r="X46" s="280"/>
      <c r="Y46" s="280"/>
      <c r="Z46" s="280"/>
      <c r="AA46" s="188"/>
      <c r="AB46" s="188"/>
      <c r="AC46" s="536"/>
      <c r="AD46" s="191"/>
      <c r="AE46" s="192"/>
      <c r="AF46" s="537"/>
      <c r="AG46" s="193"/>
      <c r="AH46" s="193"/>
      <c r="AI46" s="327"/>
      <c r="AJ46" s="327"/>
      <c r="AK46" s="192"/>
      <c r="AL46" s="465"/>
      <c r="AM46" s="482"/>
      <c r="AN46" s="486" t="str">
        <f t="shared" si="0"/>
        <v/>
      </c>
      <c r="AO46" s="486" t="str">
        <f>IFERROR(VLOOKUP($D46,TableCorrespondanceNom[],2,FALSE),"")</f>
        <v/>
      </c>
      <c r="AP46" s="486" t="str">
        <f>VLOOKUP($D46,TableCorrespondanceTypeactif[],2,FALSE)</f>
        <v/>
      </c>
      <c r="AQ46" s="36"/>
    </row>
    <row r="47" spans="1:43" ht="25.2" customHeight="1" x14ac:dyDescent="0.3">
      <c r="A47" s="1"/>
      <c r="B47" s="504" t="str">
        <f>IF(AN47="", "", "IV-" &amp; VLOOKUP(AN47, TableCorrespondanceID[], 2, FALSE) &amp; "-" &amp; TEXT(COUNTIF($AN$16:AN47, AN47),"00"))</f>
        <v/>
      </c>
      <c r="C47" s="276"/>
      <c r="D47" s="531"/>
      <c r="E47" s="187"/>
      <c r="F47" s="531"/>
      <c r="G47" s="188"/>
      <c r="H47" s="276"/>
      <c r="I47" s="276"/>
      <c r="J47" s="276"/>
      <c r="K47" s="276"/>
      <c r="L47" s="187"/>
      <c r="M47" s="187"/>
      <c r="N47" s="187"/>
      <c r="O47" s="533"/>
      <c r="P47" s="533"/>
      <c r="Q47" s="278"/>
      <c r="R47" s="189"/>
      <c r="S47" s="189"/>
      <c r="T47" s="451"/>
      <c r="U47" s="451"/>
      <c r="V47" s="451"/>
      <c r="W47" s="451"/>
      <c r="X47" s="280"/>
      <c r="Y47" s="280"/>
      <c r="Z47" s="280"/>
      <c r="AA47" s="188"/>
      <c r="AB47" s="188"/>
      <c r="AC47" s="536"/>
      <c r="AD47" s="191"/>
      <c r="AE47" s="192"/>
      <c r="AF47" s="537"/>
      <c r="AG47" s="193"/>
      <c r="AH47" s="193"/>
      <c r="AI47" s="327"/>
      <c r="AJ47" s="327"/>
      <c r="AK47" s="192"/>
      <c r="AL47" s="465"/>
      <c r="AM47" s="482"/>
      <c r="AN47" s="486" t="str">
        <f t="shared" si="0"/>
        <v/>
      </c>
      <c r="AO47" s="486" t="str">
        <f>IFERROR(VLOOKUP($D47,TableCorrespondanceNom[],2,FALSE),"")</f>
        <v/>
      </c>
      <c r="AP47" s="486" t="str">
        <f>VLOOKUP($D47,TableCorrespondanceTypeactif[],2,FALSE)</f>
        <v/>
      </c>
      <c r="AQ47" s="36"/>
    </row>
    <row r="48" spans="1:43" ht="25.2" customHeight="1" x14ac:dyDescent="0.3">
      <c r="A48" s="1"/>
      <c r="B48" s="504" t="str">
        <f>IF(AN48="", "", "IV-" &amp; VLOOKUP(AN48, TableCorrespondanceID[], 2, FALSE) &amp; "-" &amp; TEXT(COUNTIF($AN$16:AN48, AN48),"00"))</f>
        <v/>
      </c>
      <c r="C48" s="276"/>
      <c r="D48" s="531"/>
      <c r="E48" s="187"/>
      <c r="F48" s="531"/>
      <c r="G48" s="188"/>
      <c r="H48" s="276"/>
      <c r="I48" s="276"/>
      <c r="J48" s="276"/>
      <c r="K48" s="276"/>
      <c r="L48" s="187"/>
      <c r="M48" s="187"/>
      <c r="N48" s="187"/>
      <c r="O48" s="533"/>
      <c r="P48" s="533"/>
      <c r="Q48" s="278"/>
      <c r="R48" s="189"/>
      <c r="S48" s="189"/>
      <c r="T48" s="451"/>
      <c r="U48" s="451"/>
      <c r="V48" s="451"/>
      <c r="W48" s="451"/>
      <c r="X48" s="280"/>
      <c r="Y48" s="280"/>
      <c r="Z48" s="280"/>
      <c r="AA48" s="188"/>
      <c r="AB48" s="188"/>
      <c r="AC48" s="536"/>
      <c r="AD48" s="191"/>
      <c r="AE48" s="192"/>
      <c r="AF48" s="537"/>
      <c r="AG48" s="193"/>
      <c r="AH48" s="193"/>
      <c r="AI48" s="327"/>
      <c r="AJ48" s="327"/>
      <c r="AK48" s="192"/>
      <c r="AL48" s="465"/>
      <c r="AM48" s="482"/>
      <c r="AN48" s="486" t="str">
        <f t="shared" ref="AN48:AN79" si="1">_xlfn.XLOOKUP($D48, Type, Catégorie, "")</f>
        <v/>
      </c>
      <c r="AO48" s="486" t="str">
        <f>IFERROR(VLOOKUP($D48,TableCorrespondanceNom[],2,FALSE),"")</f>
        <v/>
      </c>
      <c r="AP48" s="486" t="str">
        <f>VLOOKUP($D48,TableCorrespondanceTypeactif[],2,FALSE)</f>
        <v/>
      </c>
      <c r="AQ48" s="36"/>
    </row>
    <row r="49" spans="1:43" ht="25.2" customHeight="1" x14ac:dyDescent="0.3">
      <c r="A49" s="1"/>
      <c r="B49" s="504" t="str">
        <f>IF(AN49="", "", "IV-" &amp; VLOOKUP(AN49, TableCorrespondanceID[], 2, FALSE) &amp; "-" &amp; TEXT(COUNTIF($AN$16:AN49, AN49),"00"))</f>
        <v/>
      </c>
      <c r="C49" s="276"/>
      <c r="D49" s="531"/>
      <c r="E49" s="187"/>
      <c r="F49" s="531"/>
      <c r="G49" s="188"/>
      <c r="H49" s="276"/>
      <c r="I49" s="276"/>
      <c r="J49" s="276"/>
      <c r="K49" s="276"/>
      <c r="L49" s="187"/>
      <c r="M49" s="187"/>
      <c r="N49" s="187"/>
      <c r="O49" s="533"/>
      <c r="P49" s="533"/>
      <c r="Q49" s="278"/>
      <c r="R49" s="189"/>
      <c r="S49" s="189"/>
      <c r="T49" s="451"/>
      <c r="U49" s="451"/>
      <c r="V49" s="451"/>
      <c r="W49" s="451"/>
      <c r="X49" s="280"/>
      <c r="Y49" s="280"/>
      <c r="Z49" s="280"/>
      <c r="AA49" s="188"/>
      <c r="AB49" s="188"/>
      <c r="AC49" s="536"/>
      <c r="AD49" s="191"/>
      <c r="AE49" s="192"/>
      <c r="AF49" s="537"/>
      <c r="AG49" s="193"/>
      <c r="AH49" s="193"/>
      <c r="AI49" s="327"/>
      <c r="AJ49" s="327"/>
      <c r="AK49" s="192"/>
      <c r="AL49" s="465"/>
      <c r="AM49" s="482"/>
      <c r="AN49" s="486" t="str">
        <f t="shared" si="1"/>
        <v/>
      </c>
      <c r="AO49" s="486" t="str">
        <f>IFERROR(VLOOKUP($D49,TableCorrespondanceNom[],2,FALSE),"")</f>
        <v/>
      </c>
      <c r="AP49" s="486" t="str">
        <f>VLOOKUP($D49,TableCorrespondanceTypeactif[],2,FALSE)</f>
        <v/>
      </c>
      <c r="AQ49" s="36"/>
    </row>
    <row r="50" spans="1:43" ht="25.2" customHeight="1" x14ac:dyDescent="0.3">
      <c r="A50" s="1"/>
      <c r="B50" s="504" t="str">
        <f>IF(AN50="", "", "IV-" &amp; VLOOKUP(AN50, TableCorrespondanceID[], 2, FALSE) &amp; "-" &amp; TEXT(COUNTIF($AN$16:AN50, AN50),"00"))</f>
        <v/>
      </c>
      <c r="C50" s="276"/>
      <c r="D50" s="531"/>
      <c r="E50" s="187"/>
      <c r="F50" s="531"/>
      <c r="G50" s="188"/>
      <c r="H50" s="276"/>
      <c r="I50" s="276"/>
      <c r="J50" s="276"/>
      <c r="K50" s="276"/>
      <c r="L50" s="187"/>
      <c r="M50" s="187"/>
      <c r="N50" s="187"/>
      <c r="O50" s="533"/>
      <c r="P50" s="533"/>
      <c r="Q50" s="278"/>
      <c r="R50" s="189"/>
      <c r="S50" s="189"/>
      <c r="T50" s="451"/>
      <c r="U50" s="451"/>
      <c r="V50" s="451"/>
      <c r="W50" s="451"/>
      <c r="X50" s="280"/>
      <c r="Y50" s="280"/>
      <c r="Z50" s="280"/>
      <c r="AA50" s="188"/>
      <c r="AB50" s="188"/>
      <c r="AC50" s="536"/>
      <c r="AD50" s="191"/>
      <c r="AE50" s="192"/>
      <c r="AF50" s="537"/>
      <c r="AG50" s="193"/>
      <c r="AH50" s="193"/>
      <c r="AI50" s="327"/>
      <c r="AJ50" s="327"/>
      <c r="AK50" s="192"/>
      <c r="AL50" s="465"/>
      <c r="AM50" s="482"/>
      <c r="AN50" s="486" t="str">
        <f t="shared" si="1"/>
        <v/>
      </c>
      <c r="AO50" s="486" t="str">
        <f>IFERROR(VLOOKUP($D50,TableCorrespondanceNom[],2,FALSE),"")</f>
        <v/>
      </c>
      <c r="AP50" s="486" t="str">
        <f>VLOOKUP($D50,TableCorrespondanceTypeactif[],2,FALSE)</f>
        <v/>
      </c>
      <c r="AQ50" s="36"/>
    </row>
    <row r="51" spans="1:43" ht="25.2" customHeight="1" x14ac:dyDescent="0.3">
      <c r="A51" s="1"/>
      <c r="B51" s="504" t="str">
        <f>IF(AN51="", "", "IV-" &amp; VLOOKUP(AN51, TableCorrespondanceID[], 2, FALSE) &amp; "-" &amp; TEXT(COUNTIF($AN$16:AN51, AN51),"00"))</f>
        <v/>
      </c>
      <c r="C51" s="276"/>
      <c r="D51" s="531"/>
      <c r="E51" s="187"/>
      <c r="F51" s="531"/>
      <c r="G51" s="188"/>
      <c r="H51" s="276"/>
      <c r="I51" s="276"/>
      <c r="J51" s="276"/>
      <c r="K51" s="276"/>
      <c r="L51" s="187"/>
      <c r="M51" s="187"/>
      <c r="N51" s="187"/>
      <c r="O51" s="533"/>
      <c r="P51" s="533"/>
      <c r="Q51" s="278"/>
      <c r="R51" s="189"/>
      <c r="S51" s="189"/>
      <c r="T51" s="451"/>
      <c r="U51" s="451"/>
      <c r="V51" s="451"/>
      <c r="W51" s="451"/>
      <c r="X51" s="280"/>
      <c r="Y51" s="280"/>
      <c r="Z51" s="280"/>
      <c r="AA51" s="188"/>
      <c r="AB51" s="188"/>
      <c r="AC51" s="536"/>
      <c r="AD51" s="191"/>
      <c r="AE51" s="192"/>
      <c r="AF51" s="537"/>
      <c r="AG51" s="193"/>
      <c r="AH51" s="193"/>
      <c r="AI51" s="327"/>
      <c r="AJ51" s="327"/>
      <c r="AK51" s="192"/>
      <c r="AL51" s="465"/>
      <c r="AM51" s="482"/>
      <c r="AN51" s="486" t="str">
        <f t="shared" si="1"/>
        <v/>
      </c>
      <c r="AO51" s="486" t="str">
        <f>IFERROR(VLOOKUP($D51,TableCorrespondanceNom[],2,FALSE),"")</f>
        <v/>
      </c>
      <c r="AP51" s="486" t="str">
        <f>VLOOKUP($D51,TableCorrespondanceTypeactif[],2,FALSE)</f>
        <v/>
      </c>
      <c r="AQ51" s="36"/>
    </row>
    <row r="52" spans="1:43" ht="25.2" customHeight="1" x14ac:dyDescent="0.3">
      <c r="A52" s="1"/>
      <c r="B52" s="504" t="str">
        <f>IF(AN52="", "", "IV-" &amp; VLOOKUP(AN52, TableCorrespondanceID[], 2, FALSE) &amp; "-" &amp; TEXT(COUNTIF($AN$16:AN52, AN52),"00"))</f>
        <v/>
      </c>
      <c r="C52" s="276"/>
      <c r="D52" s="531"/>
      <c r="E52" s="187"/>
      <c r="F52" s="531"/>
      <c r="G52" s="188"/>
      <c r="H52" s="276"/>
      <c r="I52" s="276"/>
      <c r="J52" s="276"/>
      <c r="K52" s="276"/>
      <c r="L52" s="187"/>
      <c r="M52" s="187"/>
      <c r="N52" s="187"/>
      <c r="O52" s="533"/>
      <c r="P52" s="533"/>
      <c r="Q52" s="278"/>
      <c r="R52" s="189"/>
      <c r="S52" s="189"/>
      <c r="T52" s="451"/>
      <c r="U52" s="451"/>
      <c r="V52" s="451"/>
      <c r="W52" s="451"/>
      <c r="X52" s="280"/>
      <c r="Y52" s="280"/>
      <c r="Z52" s="280"/>
      <c r="AA52" s="188"/>
      <c r="AB52" s="188"/>
      <c r="AC52" s="536"/>
      <c r="AD52" s="191"/>
      <c r="AE52" s="192"/>
      <c r="AF52" s="537"/>
      <c r="AG52" s="193"/>
      <c r="AH52" s="193"/>
      <c r="AI52" s="327"/>
      <c r="AJ52" s="327"/>
      <c r="AK52" s="192"/>
      <c r="AL52" s="465"/>
      <c r="AM52" s="482"/>
      <c r="AN52" s="486" t="str">
        <f t="shared" si="1"/>
        <v/>
      </c>
      <c r="AO52" s="486" t="str">
        <f>IFERROR(VLOOKUP($D52,TableCorrespondanceNom[],2,FALSE),"")</f>
        <v/>
      </c>
      <c r="AP52" s="486" t="str">
        <f>VLOOKUP($D52,TableCorrespondanceTypeactif[],2,FALSE)</f>
        <v/>
      </c>
      <c r="AQ52" s="36"/>
    </row>
    <row r="53" spans="1:43" ht="25.2" customHeight="1" x14ac:dyDescent="0.3">
      <c r="A53" s="1"/>
      <c r="B53" s="504" t="str">
        <f>IF(AN53="", "", "IV-" &amp; VLOOKUP(AN53, TableCorrespondanceID[], 2, FALSE) &amp; "-" &amp; TEXT(COUNTIF($AN$16:AN53, AN53),"00"))</f>
        <v/>
      </c>
      <c r="C53" s="276"/>
      <c r="D53" s="531"/>
      <c r="E53" s="187"/>
      <c r="F53" s="531"/>
      <c r="G53" s="188"/>
      <c r="H53" s="276"/>
      <c r="I53" s="276"/>
      <c r="J53" s="276"/>
      <c r="K53" s="276"/>
      <c r="L53" s="187"/>
      <c r="M53" s="187"/>
      <c r="N53" s="187"/>
      <c r="O53" s="533"/>
      <c r="P53" s="533"/>
      <c r="Q53" s="278"/>
      <c r="R53" s="189"/>
      <c r="S53" s="189"/>
      <c r="T53" s="451"/>
      <c r="U53" s="451"/>
      <c r="V53" s="451"/>
      <c r="W53" s="451"/>
      <c r="X53" s="280"/>
      <c r="Y53" s="280"/>
      <c r="Z53" s="280"/>
      <c r="AA53" s="188"/>
      <c r="AB53" s="188"/>
      <c r="AC53" s="536"/>
      <c r="AD53" s="191"/>
      <c r="AE53" s="192"/>
      <c r="AF53" s="537"/>
      <c r="AG53" s="193"/>
      <c r="AH53" s="193"/>
      <c r="AI53" s="327"/>
      <c r="AJ53" s="327"/>
      <c r="AK53" s="192"/>
      <c r="AL53" s="465"/>
      <c r="AM53" s="482"/>
      <c r="AN53" s="486" t="str">
        <f t="shared" si="1"/>
        <v/>
      </c>
      <c r="AO53" s="486" t="str">
        <f>IFERROR(VLOOKUP($D53,TableCorrespondanceNom[],2,FALSE),"")</f>
        <v/>
      </c>
      <c r="AP53" s="486" t="str">
        <f>VLOOKUP($D53,TableCorrespondanceTypeactif[],2,FALSE)</f>
        <v/>
      </c>
      <c r="AQ53" s="36"/>
    </row>
    <row r="54" spans="1:43" ht="25.2" customHeight="1" x14ac:dyDescent="0.3">
      <c r="A54" s="1"/>
      <c r="B54" s="504" t="str">
        <f>IF(AN54="", "", "IV-" &amp; VLOOKUP(AN54, TableCorrespondanceID[], 2, FALSE) &amp; "-" &amp; TEXT(COUNTIF($AN$16:AN54, AN54),"00"))</f>
        <v/>
      </c>
      <c r="C54" s="276"/>
      <c r="D54" s="531"/>
      <c r="E54" s="187"/>
      <c r="F54" s="531"/>
      <c r="G54" s="188"/>
      <c r="H54" s="276"/>
      <c r="I54" s="276"/>
      <c r="J54" s="276"/>
      <c r="K54" s="276"/>
      <c r="L54" s="187"/>
      <c r="M54" s="187"/>
      <c r="N54" s="187"/>
      <c r="O54" s="533"/>
      <c r="P54" s="533"/>
      <c r="Q54" s="278"/>
      <c r="R54" s="189"/>
      <c r="S54" s="189"/>
      <c r="T54" s="451"/>
      <c r="U54" s="451"/>
      <c r="V54" s="451"/>
      <c r="W54" s="451"/>
      <c r="X54" s="280"/>
      <c r="Y54" s="280"/>
      <c r="Z54" s="280"/>
      <c r="AA54" s="188"/>
      <c r="AB54" s="188"/>
      <c r="AC54" s="536"/>
      <c r="AD54" s="191"/>
      <c r="AE54" s="192"/>
      <c r="AF54" s="537"/>
      <c r="AG54" s="193"/>
      <c r="AH54" s="193"/>
      <c r="AI54" s="327"/>
      <c r="AJ54" s="327"/>
      <c r="AK54" s="192"/>
      <c r="AL54" s="465"/>
      <c r="AM54" s="482"/>
      <c r="AN54" s="486" t="str">
        <f t="shared" si="1"/>
        <v/>
      </c>
      <c r="AO54" s="486" t="str">
        <f>IFERROR(VLOOKUP($D54,TableCorrespondanceNom[],2,FALSE),"")</f>
        <v/>
      </c>
      <c r="AP54" s="486" t="str">
        <f>VLOOKUP($D54,TableCorrespondanceTypeactif[],2,FALSE)</f>
        <v/>
      </c>
      <c r="AQ54" s="36"/>
    </row>
    <row r="55" spans="1:43" ht="25.2" customHeight="1" x14ac:dyDescent="0.3">
      <c r="A55" s="1"/>
      <c r="B55" s="504" t="str">
        <f>IF(AN55="", "", "IV-" &amp; VLOOKUP(AN55, TableCorrespondanceID[], 2, FALSE) &amp; "-" &amp; TEXT(COUNTIF($AN$16:AN55, AN55),"00"))</f>
        <v/>
      </c>
      <c r="C55" s="276"/>
      <c r="D55" s="531"/>
      <c r="E55" s="187"/>
      <c r="F55" s="531"/>
      <c r="G55" s="188"/>
      <c r="H55" s="276"/>
      <c r="I55" s="276"/>
      <c r="J55" s="276"/>
      <c r="K55" s="276"/>
      <c r="L55" s="187"/>
      <c r="M55" s="187"/>
      <c r="N55" s="187"/>
      <c r="O55" s="533"/>
      <c r="P55" s="533"/>
      <c r="Q55" s="278"/>
      <c r="R55" s="189"/>
      <c r="S55" s="189"/>
      <c r="T55" s="451"/>
      <c r="U55" s="451"/>
      <c r="V55" s="451"/>
      <c r="W55" s="451"/>
      <c r="X55" s="280"/>
      <c r="Y55" s="280"/>
      <c r="Z55" s="280"/>
      <c r="AA55" s="188"/>
      <c r="AB55" s="188"/>
      <c r="AC55" s="536"/>
      <c r="AD55" s="191"/>
      <c r="AE55" s="192"/>
      <c r="AF55" s="537"/>
      <c r="AG55" s="193"/>
      <c r="AH55" s="193"/>
      <c r="AI55" s="327"/>
      <c r="AJ55" s="327"/>
      <c r="AK55" s="192"/>
      <c r="AL55" s="465"/>
      <c r="AM55" s="482"/>
      <c r="AN55" s="486" t="str">
        <f t="shared" si="1"/>
        <v/>
      </c>
      <c r="AO55" s="486" t="str">
        <f>IFERROR(VLOOKUP($D55,TableCorrespondanceNom[],2,FALSE),"")</f>
        <v/>
      </c>
      <c r="AP55" s="486" t="str">
        <f>VLOOKUP($D55,TableCorrespondanceTypeactif[],2,FALSE)</f>
        <v/>
      </c>
      <c r="AQ55" s="36"/>
    </row>
    <row r="56" spans="1:43" ht="25.2" customHeight="1" x14ac:dyDescent="0.3">
      <c r="A56" s="1"/>
      <c r="B56" s="504" t="str">
        <f>IF(AN56="", "", "IV-" &amp; VLOOKUP(AN56, TableCorrespondanceID[], 2, FALSE) &amp; "-" &amp; TEXT(COUNTIF($AN$16:AN56, AN56),"00"))</f>
        <v/>
      </c>
      <c r="C56" s="276"/>
      <c r="D56" s="531"/>
      <c r="E56" s="187"/>
      <c r="F56" s="531"/>
      <c r="G56" s="188"/>
      <c r="H56" s="276"/>
      <c r="I56" s="276"/>
      <c r="J56" s="276"/>
      <c r="K56" s="276"/>
      <c r="L56" s="187"/>
      <c r="M56" s="187"/>
      <c r="N56" s="187"/>
      <c r="O56" s="533"/>
      <c r="P56" s="533"/>
      <c r="Q56" s="278"/>
      <c r="R56" s="189"/>
      <c r="S56" s="189"/>
      <c r="T56" s="451"/>
      <c r="U56" s="451"/>
      <c r="V56" s="451"/>
      <c r="W56" s="451"/>
      <c r="X56" s="280"/>
      <c r="Y56" s="280"/>
      <c r="Z56" s="280"/>
      <c r="AA56" s="188"/>
      <c r="AB56" s="188"/>
      <c r="AC56" s="536"/>
      <c r="AD56" s="191"/>
      <c r="AE56" s="192"/>
      <c r="AF56" s="537"/>
      <c r="AG56" s="193"/>
      <c r="AH56" s="193"/>
      <c r="AI56" s="327"/>
      <c r="AJ56" s="327"/>
      <c r="AK56" s="192"/>
      <c r="AL56" s="465"/>
      <c r="AM56" s="482"/>
      <c r="AN56" s="486" t="str">
        <f t="shared" si="1"/>
        <v/>
      </c>
      <c r="AO56" s="486" t="str">
        <f>IFERROR(VLOOKUP($D56,TableCorrespondanceNom[],2,FALSE),"")</f>
        <v/>
      </c>
      <c r="AP56" s="486" t="str">
        <f>VLOOKUP($D56,TableCorrespondanceTypeactif[],2,FALSE)</f>
        <v/>
      </c>
      <c r="AQ56" s="36"/>
    </row>
    <row r="57" spans="1:43" ht="25.2" customHeight="1" x14ac:dyDescent="0.3">
      <c r="A57" s="1"/>
      <c r="B57" s="504" t="str">
        <f>IF(AN57="", "", "IV-" &amp; VLOOKUP(AN57, TableCorrespondanceID[], 2, FALSE) &amp; "-" &amp; TEXT(COUNTIF($AN$16:AN57, AN57),"00"))</f>
        <v/>
      </c>
      <c r="C57" s="276"/>
      <c r="D57" s="531"/>
      <c r="E57" s="187"/>
      <c r="F57" s="531"/>
      <c r="G57" s="188"/>
      <c r="H57" s="276"/>
      <c r="I57" s="276"/>
      <c r="J57" s="276"/>
      <c r="K57" s="276"/>
      <c r="L57" s="187"/>
      <c r="M57" s="187"/>
      <c r="N57" s="187"/>
      <c r="O57" s="533"/>
      <c r="P57" s="533"/>
      <c r="Q57" s="278"/>
      <c r="R57" s="189"/>
      <c r="S57" s="189"/>
      <c r="T57" s="451"/>
      <c r="U57" s="451"/>
      <c r="V57" s="451"/>
      <c r="W57" s="451"/>
      <c r="X57" s="280"/>
      <c r="Y57" s="280"/>
      <c r="Z57" s="280"/>
      <c r="AA57" s="188"/>
      <c r="AB57" s="188"/>
      <c r="AC57" s="536"/>
      <c r="AD57" s="191"/>
      <c r="AE57" s="192"/>
      <c r="AF57" s="537"/>
      <c r="AG57" s="193"/>
      <c r="AH57" s="193"/>
      <c r="AI57" s="327"/>
      <c r="AJ57" s="327"/>
      <c r="AK57" s="192"/>
      <c r="AL57" s="465"/>
      <c r="AM57" s="482"/>
      <c r="AN57" s="486" t="str">
        <f t="shared" si="1"/>
        <v/>
      </c>
      <c r="AO57" s="486" t="str">
        <f>IFERROR(VLOOKUP($D57,TableCorrespondanceNom[],2,FALSE),"")</f>
        <v/>
      </c>
      <c r="AP57" s="486" t="str">
        <f>VLOOKUP($D57,TableCorrespondanceTypeactif[],2,FALSE)</f>
        <v/>
      </c>
      <c r="AQ57" s="36"/>
    </row>
    <row r="58" spans="1:43" ht="25.2" customHeight="1" x14ac:dyDescent="0.3">
      <c r="A58" s="1"/>
      <c r="B58" s="504" t="str">
        <f>IF(AN58="", "", "IV-" &amp; VLOOKUP(AN58, TableCorrespondanceID[], 2, FALSE) &amp; "-" &amp; TEXT(COUNTIF($AN$16:AN58, AN58),"00"))</f>
        <v/>
      </c>
      <c r="C58" s="276"/>
      <c r="D58" s="531"/>
      <c r="E58" s="187"/>
      <c r="F58" s="531"/>
      <c r="G58" s="188"/>
      <c r="H58" s="276"/>
      <c r="I58" s="276"/>
      <c r="J58" s="276"/>
      <c r="K58" s="276"/>
      <c r="L58" s="187"/>
      <c r="M58" s="187"/>
      <c r="N58" s="187"/>
      <c r="O58" s="533"/>
      <c r="P58" s="533"/>
      <c r="Q58" s="278"/>
      <c r="R58" s="189"/>
      <c r="S58" s="189"/>
      <c r="T58" s="451"/>
      <c r="U58" s="451"/>
      <c r="V58" s="451"/>
      <c r="W58" s="451"/>
      <c r="X58" s="280"/>
      <c r="Y58" s="280"/>
      <c r="Z58" s="280"/>
      <c r="AA58" s="188"/>
      <c r="AB58" s="188"/>
      <c r="AC58" s="536"/>
      <c r="AD58" s="191"/>
      <c r="AE58" s="192"/>
      <c r="AF58" s="537"/>
      <c r="AG58" s="193"/>
      <c r="AH58" s="193"/>
      <c r="AI58" s="327"/>
      <c r="AJ58" s="327"/>
      <c r="AK58" s="192"/>
      <c r="AL58" s="465"/>
      <c r="AM58" s="482"/>
      <c r="AN58" s="486" t="str">
        <f t="shared" si="1"/>
        <v/>
      </c>
      <c r="AO58" s="486" t="str">
        <f>IFERROR(VLOOKUP($D58,TableCorrespondanceNom[],2,FALSE),"")</f>
        <v/>
      </c>
      <c r="AP58" s="486" t="str">
        <f>VLOOKUP($D58,TableCorrespondanceTypeactif[],2,FALSE)</f>
        <v/>
      </c>
      <c r="AQ58" s="36"/>
    </row>
    <row r="59" spans="1:43" ht="25.2" customHeight="1" x14ac:dyDescent="0.3">
      <c r="A59" s="1"/>
      <c r="B59" s="504" t="str">
        <f>IF(AN59="", "", "IV-" &amp; VLOOKUP(AN59, TableCorrespondanceID[], 2, FALSE) &amp; "-" &amp; TEXT(COUNTIF($AN$16:AN59, AN59),"00"))</f>
        <v/>
      </c>
      <c r="C59" s="276"/>
      <c r="D59" s="531"/>
      <c r="E59" s="187"/>
      <c r="F59" s="531"/>
      <c r="G59" s="188"/>
      <c r="H59" s="276"/>
      <c r="I59" s="276"/>
      <c r="J59" s="276"/>
      <c r="K59" s="276"/>
      <c r="L59" s="187"/>
      <c r="M59" s="187"/>
      <c r="N59" s="187"/>
      <c r="O59" s="533"/>
      <c r="P59" s="533"/>
      <c r="Q59" s="278"/>
      <c r="R59" s="189"/>
      <c r="S59" s="189"/>
      <c r="T59" s="451"/>
      <c r="U59" s="451"/>
      <c r="V59" s="451"/>
      <c r="W59" s="451"/>
      <c r="X59" s="280"/>
      <c r="Y59" s="280"/>
      <c r="Z59" s="280"/>
      <c r="AA59" s="188"/>
      <c r="AB59" s="188"/>
      <c r="AC59" s="536"/>
      <c r="AD59" s="191"/>
      <c r="AE59" s="192"/>
      <c r="AF59" s="537"/>
      <c r="AG59" s="193"/>
      <c r="AH59" s="193"/>
      <c r="AI59" s="327"/>
      <c r="AJ59" s="327"/>
      <c r="AK59" s="192"/>
      <c r="AL59" s="465"/>
      <c r="AM59" s="482"/>
      <c r="AN59" s="486" t="str">
        <f t="shared" si="1"/>
        <v/>
      </c>
      <c r="AO59" s="486" t="str">
        <f>IFERROR(VLOOKUP($D59,TableCorrespondanceNom[],2,FALSE),"")</f>
        <v/>
      </c>
      <c r="AP59" s="486" t="str">
        <f>VLOOKUP($D59,TableCorrespondanceTypeactif[],2,FALSE)</f>
        <v/>
      </c>
      <c r="AQ59" s="36"/>
    </row>
    <row r="60" spans="1:43" ht="25.2" customHeight="1" x14ac:dyDescent="0.3">
      <c r="A60" s="1"/>
      <c r="B60" s="504" t="str">
        <f>IF(AN60="", "", "IV-" &amp; VLOOKUP(AN60, TableCorrespondanceID[], 2, FALSE) &amp; "-" &amp; TEXT(COUNTIF($AN$16:AN60, AN60),"00"))</f>
        <v/>
      </c>
      <c r="C60" s="276"/>
      <c r="D60" s="531"/>
      <c r="E60" s="187"/>
      <c r="F60" s="531"/>
      <c r="G60" s="188"/>
      <c r="H60" s="276"/>
      <c r="I60" s="276"/>
      <c r="J60" s="276"/>
      <c r="K60" s="276"/>
      <c r="L60" s="187"/>
      <c r="M60" s="187"/>
      <c r="N60" s="187"/>
      <c r="O60" s="533"/>
      <c r="P60" s="533"/>
      <c r="Q60" s="278"/>
      <c r="R60" s="189"/>
      <c r="S60" s="189"/>
      <c r="T60" s="451"/>
      <c r="U60" s="451"/>
      <c r="V60" s="451"/>
      <c r="W60" s="451"/>
      <c r="X60" s="280"/>
      <c r="Y60" s="280"/>
      <c r="Z60" s="280"/>
      <c r="AA60" s="188"/>
      <c r="AB60" s="188"/>
      <c r="AC60" s="536"/>
      <c r="AD60" s="191"/>
      <c r="AE60" s="192"/>
      <c r="AF60" s="537"/>
      <c r="AG60" s="193"/>
      <c r="AH60" s="193"/>
      <c r="AI60" s="327"/>
      <c r="AJ60" s="327"/>
      <c r="AK60" s="192"/>
      <c r="AL60" s="465"/>
      <c r="AM60" s="482"/>
      <c r="AN60" s="486" t="str">
        <f t="shared" si="1"/>
        <v/>
      </c>
      <c r="AO60" s="486" t="str">
        <f>IFERROR(VLOOKUP($D60,TableCorrespondanceNom[],2,FALSE),"")</f>
        <v/>
      </c>
      <c r="AP60" s="486" t="str">
        <f>VLOOKUP($D60,TableCorrespondanceTypeactif[],2,FALSE)</f>
        <v/>
      </c>
      <c r="AQ60" s="36"/>
    </row>
    <row r="61" spans="1:43" ht="25.2" customHeight="1" x14ac:dyDescent="0.3">
      <c r="A61" s="1"/>
      <c r="B61" s="504" t="str">
        <f>IF(AN61="", "", "IV-" &amp; VLOOKUP(AN61, TableCorrespondanceID[], 2, FALSE) &amp; "-" &amp; TEXT(COUNTIF($AN$16:AN61, AN61),"00"))</f>
        <v/>
      </c>
      <c r="C61" s="276"/>
      <c r="D61" s="531"/>
      <c r="E61" s="187"/>
      <c r="F61" s="531"/>
      <c r="G61" s="188"/>
      <c r="H61" s="276"/>
      <c r="I61" s="276"/>
      <c r="J61" s="276"/>
      <c r="K61" s="276"/>
      <c r="L61" s="187"/>
      <c r="M61" s="187"/>
      <c r="N61" s="187"/>
      <c r="O61" s="533"/>
      <c r="P61" s="533"/>
      <c r="Q61" s="278"/>
      <c r="R61" s="189"/>
      <c r="S61" s="189"/>
      <c r="T61" s="451"/>
      <c r="U61" s="451"/>
      <c r="V61" s="451"/>
      <c r="W61" s="451"/>
      <c r="X61" s="280"/>
      <c r="Y61" s="280"/>
      <c r="Z61" s="280"/>
      <c r="AA61" s="188"/>
      <c r="AB61" s="188"/>
      <c r="AC61" s="536"/>
      <c r="AD61" s="191"/>
      <c r="AE61" s="192"/>
      <c r="AF61" s="537"/>
      <c r="AG61" s="193"/>
      <c r="AH61" s="193"/>
      <c r="AI61" s="327"/>
      <c r="AJ61" s="327"/>
      <c r="AK61" s="192"/>
      <c r="AL61" s="465"/>
      <c r="AM61" s="482"/>
      <c r="AN61" s="486" t="str">
        <f t="shared" si="1"/>
        <v/>
      </c>
      <c r="AO61" s="486" t="str">
        <f>IFERROR(VLOOKUP($D61,TableCorrespondanceNom[],2,FALSE),"")</f>
        <v/>
      </c>
      <c r="AP61" s="486" t="str">
        <f>VLOOKUP($D61,TableCorrespondanceTypeactif[],2,FALSE)</f>
        <v/>
      </c>
      <c r="AQ61" s="36"/>
    </row>
    <row r="62" spans="1:43" ht="25.2" customHeight="1" x14ac:dyDescent="0.3">
      <c r="A62" s="1"/>
      <c r="B62" s="504" t="str">
        <f>IF(AN62="", "", "IV-" &amp; VLOOKUP(AN62, TableCorrespondanceID[], 2, FALSE) &amp; "-" &amp; TEXT(COUNTIF($AN$16:AN62, AN62),"00"))</f>
        <v/>
      </c>
      <c r="C62" s="276"/>
      <c r="D62" s="531"/>
      <c r="E62" s="187"/>
      <c r="F62" s="531"/>
      <c r="G62" s="188"/>
      <c r="H62" s="276"/>
      <c r="I62" s="276"/>
      <c r="J62" s="276"/>
      <c r="K62" s="276"/>
      <c r="L62" s="187"/>
      <c r="M62" s="187"/>
      <c r="N62" s="187"/>
      <c r="O62" s="533"/>
      <c r="P62" s="533"/>
      <c r="Q62" s="278"/>
      <c r="R62" s="189"/>
      <c r="S62" s="189"/>
      <c r="T62" s="451"/>
      <c r="U62" s="451"/>
      <c r="V62" s="451"/>
      <c r="W62" s="451"/>
      <c r="X62" s="280"/>
      <c r="Y62" s="280"/>
      <c r="Z62" s="280"/>
      <c r="AA62" s="188"/>
      <c r="AB62" s="188"/>
      <c r="AC62" s="536"/>
      <c r="AD62" s="191"/>
      <c r="AE62" s="192"/>
      <c r="AF62" s="537"/>
      <c r="AG62" s="193"/>
      <c r="AH62" s="193"/>
      <c r="AI62" s="327"/>
      <c r="AJ62" s="327"/>
      <c r="AK62" s="192"/>
      <c r="AL62" s="465"/>
      <c r="AM62" s="482"/>
      <c r="AN62" s="486" t="str">
        <f t="shared" si="1"/>
        <v/>
      </c>
      <c r="AO62" s="486" t="str">
        <f>IFERROR(VLOOKUP($D62,TableCorrespondanceNom[],2,FALSE),"")</f>
        <v/>
      </c>
      <c r="AP62" s="486" t="str">
        <f>VLOOKUP($D62,TableCorrespondanceTypeactif[],2,FALSE)</f>
        <v/>
      </c>
      <c r="AQ62" s="36"/>
    </row>
    <row r="63" spans="1:43" ht="25.2" customHeight="1" x14ac:dyDescent="0.3">
      <c r="A63" s="1"/>
      <c r="B63" s="504" t="str">
        <f>IF(AN63="", "", "IV-" &amp; VLOOKUP(AN63, TableCorrespondanceID[], 2, FALSE) &amp; "-" &amp; TEXT(COUNTIF($AN$16:AN63, AN63),"00"))</f>
        <v/>
      </c>
      <c r="C63" s="276"/>
      <c r="D63" s="531"/>
      <c r="E63" s="187"/>
      <c r="F63" s="531"/>
      <c r="G63" s="188"/>
      <c r="H63" s="276"/>
      <c r="I63" s="276"/>
      <c r="J63" s="276"/>
      <c r="K63" s="276"/>
      <c r="L63" s="187"/>
      <c r="M63" s="187"/>
      <c r="N63" s="187"/>
      <c r="O63" s="533"/>
      <c r="P63" s="533"/>
      <c r="Q63" s="278"/>
      <c r="R63" s="189"/>
      <c r="S63" s="189"/>
      <c r="T63" s="451"/>
      <c r="U63" s="451"/>
      <c r="V63" s="451"/>
      <c r="W63" s="451"/>
      <c r="X63" s="280"/>
      <c r="Y63" s="280"/>
      <c r="Z63" s="280"/>
      <c r="AA63" s="188"/>
      <c r="AB63" s="188"/>
      <c r="AC63" s="536"/>
      <c r="AD63" s="191"/>
      <c r="AE63" s="192"/>
      <c r="AF63" s="537"/>
      <c r="AG63" s="193"/>
      <c r="AH63" s="193"/>
      <c r="AI63" s="327"/>
      <c r="AJ63" s="327"/>
      <c r="AK63" s="192"/>
      <c r="AL63" s="465"/>
      <c r="AM63" s="482"/>
      <c r="AN63" s="486" t="str">
        <f t="shared" si="1"/>
        <v/>
      </c>
      <c r="AO63" s="486" t="str">
        <f>IFERROR(VLOOKUP($D63,TableCorrespondanceNom[],2,FALSE),"")</f>
        <v/>
      </c>
      <c r="AP63" s="486" t="str">
        <f>VLOOKUP($D63,TableCorrespondanceTypeactif[],2,FALSE)</f>
        <v/>
      </c>
      <c r="AQ63" s="36"/>
    </row>
    <row r="64" spans="1:43" ht="25.2" customHeight="1" x14ac:dyDescent="0.3">
      <c r="A64" s="1"/>
      <c r="B64" s="504" t="str">
        <f>IF(AN64="", "", "IV-" &amp; VLOOKUP(AN64, TableCorrespondanceID[], 2, FALSE) &amp; "-" &amp; TEXT(COUNTIF($AN$16:AN64, AN64),"00"))</f>
        <v/>
      </c>
      <c r="C64" s="276"/>
      <c r="D64" s="531"/>
      <c r="E64" s="187"/>
      <c r="F64" s="531"/>
      <c r="G64" s="188"/>
      <c r="H64" s="276"/>
      <c r="I64" s="276"/>
      <c r="J64" s="276"/>
      <c r="K64" s="276"/>
      <c r="L64" s="187"/>
      <c r="M64" s="187"/>
      <c r="N64" s="187"/>
      <c r="O64" s="533"/>
      <c r="P64" s="533"/>
      <c r="Q64" s="278"/>
      <c r="R64" s="189"/>
      <c r="S64" s="189"/>
      <c r="T64" s="451"/>
      <c r="U64" s="451"/>
      <c r="V64" s="451"/>
      <c r="W64" s="451"/>
      <c r="X64" s="280"/>
      <c r="Y64" s="280"/>
      <c r="Z64" s="280"/>
      <c r="AA64" s="188"/>
      <c r="AB64" s="188"/>
      <c r="AC64" s="536"/>
      <c r="AD64" s="191"/>
      <c r="AE64" s="192"/>
      <c r="AF64" s="537"/>
      <c r="AG64" s="193"/>
      <c r="AH64" s="193"/>
      <c r="AI64" s="327"/>
      <c r="AJ64" s="327"/>
      <c r="AK64" s="192"/>
      <c r="AL64" s="465"/>
      <c r="AM64" s="482"/>
      <c r="AN64" s="486" t="str">
        <f t="shared" si="1"/>
        <v/>
      </c>
      <c r="AO64" s="486" t="str">
        <f>IFERROR(VLOOKUP($D64,TableCorrespondanceNom[],2,FALSE),"")</f>
        <v/>
      </c>
      <c r="AP64" s="486" t="str">
        <f>VLOOKUP($D64,TableCorrespondanceTypeactif[],2,FALSE)</f>
        <v/>
      </c>
      <c r="AQ64" s="36"/>
    </row>
    <row r="65" spans="1:43" ht="25.2" customHeight="1" x14ac:dyDescent="0.3">
      <c r="A65" s="1"/>
      <c r="B65" s="504" t="str">
        <f>IF(AN65="", "", "IV-" &amp; VLOOKUP(AN65, TableCorrespondanceID[], 2, FALSE) &amp; "-" &amp; TEXT(COUNTIF($AN$16:AN65, AN65),"00"))</f>
        <v/>
      </c>
      <c r="C65" s="276"/>
      <c r="D65" s="531"/>
      <c r="E65" s="187"/>
      <c r="F65" s="531"/>
      <c r="G65" s="188"/>
      <c r="H65" s="276"/>
      <c r="I65" s="276"/>
      <c r="J65" s="276"/>
      <c r="K65" s="276"/>
      <c r="L65" s="187"/>
      <c r="M65" s="187"/>
      <c r="N65" s="187"/>
      <c r="O65" s="533"/>
      <c r="P65" s="533"/>
      <c r="Q65" s="278"/>
      <c r="R65" s="189"/>
      <c r="S65" s="189"/>
      <c r="T65" s="451"/>
      <c r="U65" s="451"/>
      <c r="V65" s="451"/>
      <c r="W65" s="451"/>
      <c r="X65" s="280"/>
      <c r="Y65" s="280"/>
      <c r="Z65" s="280"/>
      <c r="AA65" s="188"/>
      <c r="AB65" s="188"/>
      <c r="AC65" s="536"/>
      <c r="AD65" s="191"/>
      <c r="AE65" s="192"/>
      <c r="AF65" s="537"/>
      <c r="AG65" s="193"/>
      <c r="AH65" s="193"/>
      <c r="AI65" s="327"/>
      <c r="AJ65" s="327"/>
      <c r="AK65" s="192"/>
      <c r="AL65" s="465"/>
      <c r="AM65" s="482"/>
      <c r="AN65" s="486" t="str">
        <f t="shared" si="1"/>
        <v/>
      </c>
      <c r="AO65" s="486" t="str">
        <f>IFERROR(VLOOKUP($D65,TableCorrespondanceNom[],2,FALSE),"")</f>
        <v/>
      </c>
      <c r="AP65" s="486" t="str">
        <f>VLOOKUP($D65,TableCorrespondanceTypeactif[],2,FALSE)</f>
        <v/>
      </c>
      <c r="AQ65" s="36"/>
    </row>
    <row r="66" spans="1:43" ht="25.2" customHeight="1" x14ac:dyDescent="0.3">
      <c r="A66" s="1"/>
      <c r="B66" s="504" t="str">
        <f>IF(AN66="", "", "IV-" &amp; VLOOKUP(AN66, TableCorrespondanceID[], 2, FALSE) &amp; "-" &amp; TEXT(COUNTIF($AN$16:AN66, AN66),"00"))</f>
        <v/>
      </c>
      <c r="C66" s="276"/>
      <c r="D66" s="531"/>
      <c r="E66" s="187"/>
      <c r="F66" s="531"/>
      <c r="G66" s="188"/>
      <c r="H66" s="276"/>
      <c r="I66" s="276"/>
      <c r="J66" s="276"/>
      <c r="K66" s="276"/>
      <c r="L66" s="187"/>
      <c r="M66" s="187"/>
      <c r="N66" s="187"/>
      <c r="O66" s="533"/>
      <c r="P66" s="533"/>
      <c r="Q66" s="278"/>
      <c r="R66" s="189"/>
      <c r="S66" s="189"/>
      <c r="T66" s="451"/>
      <c r="U66" s="451"/>
      <c r="V66" s="451"/>
      <c r="W66" s="451"/>
      <c r="X66" s="280"/>
      <c r="Y66" s="280"/>
      <c r="Z66" s="280"/>
      <c r="AA66" s="188"/>
      <c r="AB66" s="188"/>
      <c r="AC66" s="536"/>
      <c r="AD66" s="191"/>
      <c r="AE66" s="192"/>
      <c r="AF66" s="537"/>
      <c r="AG66" s="193"/>
      <c r="AH66" s="193"/>
      <c r="AI66" s="327"/>
      <c r="AJ66" s="327"/>
      <c r="AK66" s="192"/>
      <c r="AL66" s="465"/>
      <c r="AM66" s="482"/>
      <c r="AN66" s="486" t="str">
        <f t="shared" si="1"/>
        <v/>
      </c>
      <c r="AO66" s="486" t="str">
        <f>IFERROR(VLOOKUP($D66,TableCorrespondanceNom[],2,FALSE),"")</f>
        <v/>
      </c>
      <c r="AP66" s="486" t="str">
        <f>VLOOKUP($D66,TableCorrespondanceTypeactif[],2,FALSE)</f>
        <v/>
      </c>
      <c r="AQ66" s="36"/>
    </row>
    <row r="67" spans="1:43" ht="25.2" customHeight="1" x14ac:dyDescent="0.3">
      <c r="A67" s="1"/>
      <c r="B67" s="504" t="str">
        <f>IF(AN67="", "", "IV-" &amp; VLOOKUP(AN67, TableCorrespondanceID[], 2, FALSE) &amp; "-" &amp; TEXT(COUNTIF($AN$16:AN67, AN67),"00"))</f>
        <v/>
      </c>
      <c r="C67" s="276"/>
      <c r="D67" s="531"/>
      <c r="E67" s="187"/>
      <c r="F67" s="531"/>
      <c r="G67" s="188"/>
      <c r="H67" s="276"/>
      <c r="I67" s="276"/>
      <c r="J67" s="276"/>
      <c r="K67" s="276"/>
      <c r="L67" s="187"/>
      <c r="M67" s="187"/>
      <c r="N67" s="187"/>
      <c r="O67" s="533"/>
      <c r="P67" s="533"/>
      <c r="Q67" s="278"/>
      <c r="R67" s="189"/>
      <c r="S67" s="189"/>
      <c r="T67" s="451"/>
      <c r="U67" s="451"/>
      <c r="V67" s="451"/>
      <c r="W67" s="451"/>
      <c r="X67" s="280"/>
      <c r="Y67" s="280"/>
      <c r="Z67" s="280"/>
      <c r="AA67" s="188"/>
      <c r="AB67" s="188"/>
      <c r="AC67" s="536"/>
      <c r="AD67" s="191"/>
      <c r="AE67" s="192"/>
      <c r="AF67" s="537"/>
      <c r="AG67" s="193"/>
      <c r="AH67" s="193"/>
      <c r="AI67" s="327"/>
      <c r="AJ67" s="327"/>
      <c r="AK67" s="192"/>
      <c r="AL67" s="465"/>
      <c r="AM67" s="482"/>
      <c r="AN67" s="486" t="str">
        <f t="shared" si="1"/>
        <v/>
      </c>
      <c r="AO67" s="486" t="str">
        <f>IFERROR(VLOOKUP($D67,TableCorrespondanceNom[],2,FALSE),"")</f>
        <v/>
      </c>
      <c r="AP67" s="486" t="str">
        <f>VLOOKUP($D67,TableCorrespondanceTypeactif[],2,FALSE)</f>
        <v/>
      </c>
      <c r="AQ67" s="36"/>
    </row>
    <row r="68" spans="1:43" ht="25.2" customHeight="1" x14ac:dyDescent="0.3">
      <c r="A68" s="1"/>
      <c r="B68" s="504" t="str">
        <f>IF(AN68="", "", "IV-" &amp; VLOOKUP(AN68, TableCorrespondanceID[], 2, FALSE) &amp; "-" &amp; TEXT(COUNTIF($AN$16:AN68, AN68),"00"))</f>
        <v/>
      </c>
      <c r="C68" s="276"/>
      <c r="D68" s="531"/>
      <c r="E68" s="187"/>
      <c r="F68" s="531"/>
      <c r="G68" s="188"/>
      <c r="H68" s="276"/>
      <c r="I68" s="276"/>
      <c r="J68" s="276"/>
      <c r="K68" s="276"/>
      <c r="L68" s="187"/>
      <c r="M68" s="187"/>
      <c r="N68" s="187"/>
      <c r="O68" s="533"/>
      <c r="P68" s="533"/>
      <c r="Q68" s="278"/>
      <c r="R68" s="189"/>
      <c r="S68" s="189"/>
      <c r="T68" s="451"/>
      <c r="U68" s="451"/>
      <c r="V68" s="451"/>
      <c r="W68" s="451"/>
      <c r="X68" s="280"/>
      <c r="Y68" s="280"/>
      <c r="Z68" s="280"/>
      <c r="AA68" s="188"/>
      <c r="AB68" s="188"/>
      <c r="AC68" s="536"/>
      <c r="AD68" s="191"/>
      <c r="AE68" s="192"/>
      <c r="AF68" s="537"/>
      <c r="AG68" s="193"/>
      <c r="AH68" s="193"/>
      <c r="AI68" s="327"/>
      <c r="AJ68" s="327"/>
      <c r="AK68" s="192"/>
      <c r="AL68" s="465"/>
      <c r="AM68" s="482"/>
      <c r="AN68" s="486" t="str">
        <f t="shared" si="1"/>
        <v/>
      </c>
      <c r="AO68" s="486" t="str">
        <f>IFERROR(VLOOKUP($D68,TableCorrespondanceNom[],2,FALSE),"")</f>
        <v/>
      </c>
      <c r="AP68" s="486" t="str">
        <f>VLOOKUP($D68,TableCorrespondanceTypeactif[],2,FALSE)</f>
        <v/>
      </c>
      <c r="AQ68" s="36"/>
    </row>
    <row r="69" spans="1:43" ht="25.2" customHeight="1" x14ac:dyDescent="0.3">
      <c r="A69" s="1"/>
      <c r="B69" s="504" t="str">
        <f>IF(AN69="", "", "IV-" &amp; VLOOKUP(AN69, TableCorrespondanceID[], 2, FALSE) &amp; "-" &amp; TEXT(COUNTIF($AN$16:AN69, AN69),"00"))</f>
        <v/>
      </c>
      <c r="C69" s="276"/>
      <c r="D69" s="531"/>
      <c r="E69" s="187"/>
      <c r="F69" s="531"/>
      <c r="G69" s="188"/>
      <c r="H69" s="276"/>
      <c r="I69" s="276"/>
      <c r="J69" s="276"/>
      <c r="K69" s="276"/>
      <c r="L69" s="187"/>
      <c r="M69" s="187"/>
      <c r="N69" s="187"/>
      <c r="O69" s="533"/>
      <c r="P69" s="533"/>
      <c r="Q69" s="278"/>
      <c r="R69" s="189"/>
      <c r="S69" s="189"/>
      <c r="T69" s="451"/>
      <c r="U69" s="451"/>
      <c r="V69" s="451"/>
      <c r="W69" s="451"/>
      <c r="X69" s="280"/>
      <c r="Y69" s="280"/>
      <c r="Z69" s="280"/>
      <c r="AA69" s="188"/>
      <c r="AB69" s="188"/>
      <c r="AC69" s="536"/>
      <c r="AD69" s="191"/>
      <c r="AE69" s="192"/>
      <c r="AF69" s="537"/>
      <c r="AG69" s="193"/>
      <c r="AH69" s="193"/>
      <c r="AI69" s="327"/>
      <c r="AJ69" s="327"/>
      <c r="AK69" s="192"/>
      <c r="AL69" s="465"/>
      <c r="AM69" s="482"/>
      <c r="AN69" s="486" t="str">
        <f t="shared" si="1"/>
        <v/>
      </c>
      <c r="AO69" s="486" t="str">
        <f>IFERROR(VLOOKUP($D69,TableCorrespondanceNom[],2,FALSE),"")</f>
        <v/>
      </c>
      <c r="AP69" s="486" t="str">
        <f>VLOOKUP($D69,TableCorrespondanceTypeactif[],2,FALSE)</f>
        <v/>
      </c>
      <c r="AQ69" s="36"/>
    </row>
    <row r="70" spans="1:43" ht="25.2" customHeight="1" x14ac:dyDescent="0.3">
      <c r="A70" s="1"/>
      <c r="B70" s="504" t="str">
        <f>IF(AN70="", "", "IV-" &amp; VLOOKUP(AN70, TableCorrespondanceID[], 2, FALSE) &amp; "-" &amp; TEXT(COUNTIF($AN$16:AN70, AN70),"00"))</f>
        <v/>
      </c>
      <c r="C70" s="276"/>
      <c r="D70" s="531"/>
      <c r="E70" s="187"/>
      <c r="F70" s="531"/>
      <c r="G70" s="188"/>
      <c r="H70" s="276"/>
      <c r="I70" s="276"/>
      <c r="J70" s="276"/>
      <c r="K70" s="276"/>
      <c r="L70" s="187"/>
      <c r="M70" s="187"/>
      <c r="N70" s="187"/>
      <c r="O70" s="533"/>
      <c r="P70" s="533"/>
      <c r="Q70" s="278"/>
      <c r="R70" s="189"/>
      <c r="S70" s="189"/>
      <c r="T70" s="451"/>
      <c r="U70" s="451"/>
      <c r="V70" s="451"/>
      <c r="W70" s="451"/>
      <c r="X70" s="280"/>
      <c r="Y70" s="280"/>
      <c r="Z70" s="280"/>
      <c r="AA70" s="188"/>
      <c r="AB70" s="188"/>
      <c r="AC70" s="536"/>
      <c r="AD70" s="191"/>
      <c r="AE70" s="192"/>
      <c r="AF70" s="537"/>
      <c r="AG70" s="193"/>
      <c r="AH70" s="193"/>
      <c r="AI70" s="327"/>
      <c r="AJ70" s="327"/>
      <c r="AK70" s="192"/>
      <c r="AL70" s="465"/>
      <c r="AM70" s="482"/>
      <c r="AN70" s="486" t="str">
        <f t="shared" si="1"/>
        <v/>
      </c>
      <c r="AO70" s="486" t="str">
        <f>IFERROR(VLOOKUP($D70,TableCorrespondanceNom[],2,FALSE),"")</f>
        <v/>
      </c>
      <c r="AP70" s="486" t="str">
        <f>VLOOKUP($D70,TableCorrespondanceTypeactif[],2,FALSE)</f>
        <v/>
      </c>
      <c r="AQ70" s="36"/>
    </row>
    <row r="71" spans="1:43" ht="25.2" customHeight="1" x14ac:dyDescent="0.3">
      <c r="A71" s="1"/>
      <c r="B71" s="504" t="str">
        <f>IF(AN71="", "", "IV-" &amp; VLOOKUP(AN71, TableCorrespondanceID[], 2, FALSE) &amp; "-" &amp; TEXT(COUNTIF($AN$16:AN71, AN71),"00"))</f>
        <v/>
      </c>
      <c r="C71" s="276"/>
      <c r="D71" s="531"/>
      <c r="E71" s="187"/>
      <c r="F71" s="531"/>
      <c r="G71" s="188"/>
      <c r="H71" s="276"/>
      <c r="I71" s="276"/>
      <c r="J71" s="276"/>
      <c r="K71" s="276"/>
      <c r="L71" s="187"/>
      <c r="M71" s="187"/>
      <c r="N71" s="187"/>
      <c r="O71" s="533"/>
      <c r="P71" s="533"/>
      <c r="Q71" s="278"/>
      <c r="R71" s="189"/>
      <c r="S71" s="189"/>
      <c r="T71" s="451"/>
      <c r="U71" s="451"/>
      <c r="V71" s="451"/>
      <c r="W71" s="451"/>
      <c r="X71" s="280"/>
      <c r="Y71" s="280"/>
      <c r="Z71" s="280"/>
      <c r="AA71" s="188"/>
      <c r="AB71" s="188"/>
      <c r="AC71" s="536"/>
      <c r="AD71" s="191"/>
      <c r="AE71" s="192"/>
      <c r="AF71" s="537"/>
      <c r="AG71" s="193"/>
      <c r="AH71" s="193"/>
      <c r="AI71" s="327"/>
      <c r="AJ71" s="327"/>
      <c r="AK71" s="192"/>
      <c r="AL71" s="465"/>
      <c r="AM71" s="482"/>
      <c r="AN71" s="486" t="str">
        <f t="shared" si="1"/>
        <v/>
      </c>
      <c r="AO71" s="486" t="str">
        <f>IFERROR(VLOOKUP($D71,TableCorrespondanceNom[],2,FALSE),"")</f>
        <v/>
      </c>
      <c r="AP71" s="486" t="str">
        <f>VLOOKUP($D71,TableCorrespondanceTypeactif[],2,FALSE)</f>
        <v/>
      </c>
      <c r="AQ71" s="36"/>
    </row>
    <row r="72" spans="1:43" ht="25.2" customHeight="1" x14ac:dyDescent="0.3">
      <c r="A72" s="1"/>
      <c r="B72" s="504" t="str">
        <f>IF(AN72="", "", "IV-" &amp; VLOOKUP(AN72, TableCorrespondanceID[], 2, FALSE) &amp; "-" &amp; TEXT(COUNTIF($AN$16:AN72, AN72),"00"))</f>
        <v/>
      </c>
      <c r="C72" s="276"/>
      <c r="D72" s="531"/>
      <c r="E72" s="187"/>
      <c r="F72" s="531"/>
      <c r="G72" s="188"/>
      <c r="H72" s="276"/>
      <c r="I72" s="276"/>
      <c r="J72" s="276"/>
      <c r="K72" s="276"/>
      <c r="L72" s="187"/>
      <c r="M72" s="187"/>
      <c r="N72" s="187"/>
      <c r="O72" s="533"/>
      <c r="P72" s="533"/>
      <c r="Q72" s="278"/>
      <c r="R72" s="189"/>
      <c r="S72" s="189"/>
      <c r="T72" s="451"/>
      <c r="U72" s="451"/>
      <c r="V72" s="451"/>
      <c r="W72" s="451"/>
      <c r="X72" s="280"/>
      <c r="Y72" s="280"/>
      <c r="Z72" s="280"/>
      <c r="AA72" s="188"/>
      <c r="AB72" s="188"/>
      <c r="AC72" s="536"/>
      <c r="AD72" s="191"/>
      <c r="AE72" s="192"/>
      <c r="AF72" s="537"/>
      <c r="AG72" s="193"/>
      <c r="AH72" s="193"/>
      <c r="AI72" s="327"/>
      <c r="AJ72" s="327"/>
      <c r="AK72" s="192"/>
      <c r="AL72" s="465"/>
      <c r="AM72" s="482"/>
      <c r="AN72" s="486" t="str">
        <f t="shared" si="1"/>
        <v/>
      </c>
      <c r="AO72" s="486" t="str">
        <f>IFERROR(VLOOKUP($D72,TableCorrespondanceNom[],2,FALSE),"")</f>
        <v/>
      </c>
      <c r="AP72" s="486" t="str">
        <f>VLOOKUP($D72,TableCorrespondanceTypeactif[],2,FALSE)</f>
        <v/>
      </c>
      <c r="AQ72" s="36"/>
    </row>
    <row r="73" spans="1:43" ht="25.2" customHeight="1" x14ac:dyDescent="0.3">
      <c r="A73" s="1"/>
      <c r="B73" s="504" t="str">
        <f>IF(AN73="", "", "IV-" &amp; VLOOKUP(AN73, TableCorrespondanceID[], 2, FALSE) &amp; "-" &amp; TEXT(COUNTIF($AN$16:AN73, AN73),"00"))</f>
        <v/>
      </c>
      <c r="C73" s="276"/>
      <c r="D73" s="531"/>
      <c r="E73" s="187"/>
      <c r="F73" s="531"/>
      <c r="G73" s="188"/>
      <c r="H73" s="276"/>
      <c r="I73" s="276"/>
      <c r="J73" s="276"/>
      <c r="K73" s="276"/>
      <c r="L73" s="187"/>
      <c r="M73" s="187"/>
      <c r="N73" s="187"/>
      <c r="O73" s="533"/>
      <c r="P73" s="533"/>
      <c r="Q73" s="278"/>
      <c r="R73" s="189"/>
      <c r="S73" s="189"/>
      <c r="T73" s="451"/>
      <c r="U73" s="451"/>
      <c r="V73" s="451"/>
      <c r="W73" s="451"/>
      <c r="X73" s="280"/>
      <c r="Y73" s="280"/>
      <c r="Z73" s="280"/>
      <c r="AA73" s="188"/>
      <c r="AB73" s="188"/>
      <c r="AC73" s="536"/>
      <c r="AD73" s="191"/>
      <c r="AE73" s="192"/>
      <c r="AF73" s="537"/>
      <c r="AG73" s="193"/>
      <c r="AH73" s="193"/>
      <c r="AI73" s="327"/>
      <c r="AJ73" s="327"/>
      <c r="AK73" s="192"/>
      <c r="AL73" s="465"/>
      <c r="AM73" s="482"/>
      <c r="AN73" s="486" t="str">
        <f t="shared" si="1"/>
        <v/>
      </c>
      <c r="AO73" s="486" t="str">
        <f>IFERROR(VLOOKUP($D73,TableCorrespondanceNom[],2,FALSE),"")</f>
        <v/>
      </c>
      <c r="AP73" s="486" t="str">
        <f>VLOOKUP($D73,TableCorrespondanceTypeactif[],2,FALSE)</f>
        <v/>
      </c>
      <c r="AQ73" s="36"/>
    </row>
    <row r="74" spans="1:43" ht="25.2" customHeight="1" x14ac:dyDescent="0.3">
      <c r="A74" s="1"/>
      <c r="B74" s="504" t="str">
        <f>IF(AN74="", "", "IV-" &amp; VLOOKUP(AN74, TableCorrespondanceID[], 2, FALSE) &amp; "-" &amp; TEXT(COUNTIF($AN$16:AN74, AN74),"00"))</f>
        <v/>
      </c>
      <c r="C74" s="276"/>
      <c r="D74" s="531"/>
      <c r="E74" s="187"/>
      <c r="F74" s="531"/>
      <c r="G74" s="188"/>
      <c r="H74" s="276"/>
      <c r="I74" s="276"/>
      <c r="J74" s="276"/>
      <c r="K74" s="276"/>
      <c r="L74" s="187"/>
      <c r="M74" s="187"/>
      <c r="N74" s="187"/>
      <c r="O74" s="533"/>
      <c r="P74" s="533"/>
      <c r="Q74" s="278"/>
      <c r="R74" s="189"/>
      <c r="S74" s="189"/>
      <c r="T74" s="451"/>
      <c r="U74" s="451"/>
      <c r="V74" s="451"/>
      <c r="W74" s="451"/>
      <c r="X74" s="280"/>
      <c r="Y74" s="280"/>
      <c r="Z74" s="280"/>
      <c r="AA74" s="188"/>
      <c r="AB74" s="188"/>
      <c r="AC74" s="536"/>
      <c r="AD74" s="191"/>
      <c r="AE74" s="192"/>
      <c r="AF74" s="537"/>
      <c r="AG74" s="193"/>
      <c r="AH74" s="193"/>
      <c r="AI74" s="327"/>
      <c r="AJ74" s="327"/>
      <c r="AK74" s="192"/>
      <c r="AL74" s="465"/>
      <c r="AM74" s="482"/>
      <c r="AN74" s="486" t="str">
        <f t="shared" si="1"/>
        <v/>
      </c>
      <c r="AO74" s="486" t="str">
        <f>IFERROR(VLOOKUP($D74,TableCorrespondanceNom[],2,FALSE),"")</f>
        <v/>
      </c>
      <c r="AP74" s="486" t="str">
        <f>VLOOKUP($D74,TableCorrespondanceTypeactif[],2,FALSE)</f>
        <v/>
      </c>
      <c r="AQ74" s="36"/>
    </row>
    <row r="75" spans="1:43" ht="25.2" customHeight="1" x14ac:dyDescent="0.3">
      <c r="A75" s="1"/>
      <c r="B75" s="504" t="str">
        <f>IF(AN75="", "", "IV-" &amp; VLOOKUP(AN75, TableCorrespondanceID[], 2, FALSE) &amp; "-" &amp; TEXT(COUNTIF($AN$16:AN75, AN75),"00"))</f>
        <v/>
      </c>
      <c r="C75" s="276"/>
      <c r="D75" s="531"/>
      <c r="E75" s="187"/>
      <c r="F75" s="531"/>
      <c r="G75" s="188"/>
      <c r="H75" s="276"/>
      <c r="I75" s="276"/>
      <c r="J75" s="276"/>
      <c r="K75" s="276"/>
      <c r="L75" s="187"/>
      <c r="M75" s="187"/>
      <c r="N75" s="187"/>
      <c r="O75" s="533"/>
      <c r="P75" s="533"/>
      <c r="Q75" s="278"/>
      <c r="R75" s="189"/>
      <c r="S75" s="189"/>
      <c r="T75" s="451"/>
      <c r="U75" s="451"/>
      <c r="V75" s="451"/>
      <c r="W75" s="451"/>
      <c r="X75" s="280"/>
      <c r="Y75" s="280"/>
      <c r="Z75" s="280"/>
      <c r="AA75" s="188"/>
      <c r="AB75" s="188"/>
      <c r="AC75" s="536"/>
      <c r="AD75" s="191"/>
      <c r="AE75" s="192"/>
      <c r="AF75" s="537"/>
      <c r="AG75" s="193"/>
      <c r="AH75" s="193"/>
      <c r="AI75" s="327"/>
      <c r="AJ75" s="327"/>
      <c r="AK75" s="192"/>
      <c r="AL75" s="465"/>
      <c r="AM75" s="482"/>
      <c r="AN75" s="486" t="str">
        <f t="shared" si="1"/>
        <v/>
      </c>
      <c r="AO75" s="486" t="str">
        <f>IFERROR(VLOOKUP($D75,TableCorrespondanceNom[],2,FALSE),"")</f>
        <v/>
      </c>
      <c r="AP75" s="486" t="str">
        <f>VLOOKUP($D75,TableCorrespondanceTypeactif[],2,FALSE)</f>
        <v/>
      </c>
      <c r="AQ75" s="36"/>
    </row>
    <row r="76" spans="1:43" ht="25.2" customHeight="1" x14ac:dyDescent="0.3">
      <c r="A76" s="1"/>
      <c r="B76" s="504" t="str">
        <f>IF(AN76="", "", "IV-" &amp; VLOOKUP(AN76, TableCorrespondanceID[], 2, FALSE) &amp; "-" &amp; TEXT(COUNTIF($AN$16:AN76, AN76),"00"))</f>
        <v/>
      </c>
      <c r="C76" s="276"/>
      <c r="D76" s="531"/>
      <c r="E76" s="187"/>
      <c r="F76" s="531"/>
      <c r="G76" s="188"/>
      <c r="H76" s="276"/>
      <c r="I76" s="276"/>
      <c r="J76" s="276"/>
      <c r="K76" s="276"/>
      <c r="L76" s="187"/>
      <c r="M76" s="187"/>
      <c r="N76" s="187"/>
      <c r="O76" s="533"/>
      <c r="P76" s="533"/>
      <c r="Q76" s="278"/>
      <c r="R76" s="189"/>
      <c r="S76" s="189"/>
      <c r="T76" s="451"/>
      <c r="U76" s="451"/>
      <c r="V76" s="451"/>
      <c r="W76" s="451"/>
      <c r="X76" s="280"/>
      <c r="Y76" s="280"/>
      <c r="Z76" s="280"/>
      <c r="AA76" s="188"/>
      <c r="AB76" s="188"/>
      <c r="AC76" s="536"/>
      <c r="AD76" s="191"/>
      <c r="AE76" s="192"/>
      <c r="AF76" s="537"/>
      <c r="AG76" s="193"/>
      <c r="AH76" s="193"/>
      <c r="AI76" s="327"/>
      <c r="AJ76" s="327"/>
      <c r="AK76" s="192"/>
      <c r="AL76" s="465"/>
      <c r="AM76" s="482"/>
      <c r="AN76" s="486" t="str">
        <f t="shared" si="1"/>
        <v/>
      </c>
      <c r="AO76" s="486" t="str">
        <f>IFERROR(VLOOKUP($D76,TableCorrespondanceNom[],2,FALSE),"")</f>
        <v/>
      </c>
      <c r="AP76" s="486" t="str">
        <f>VLOOKUP($D76,TableCorrespondanceTypeactif[],2,FALSE)</f>
        <v/>
      </c>
      <c r="AQ76" s="36"/>
    </row>
    <row r="77" spans="1:43" ht="25.2" customHeight="1" x14ac:dyDescent="0.3">
      <c r="A77" s="1"/>
      <c r="B77" s="504" t="str">
        <f>IF(AN77="", "", "IV-" &amp; VLOOKUP(AN77, TableCorrespondanceID[], 2, FALSE) &amp; "-" &amp; TEXT(COUNTIF($AN$16:AN77, AN77),"00"))</f>
        <v/>
      </c>
      <c r="C77" s="276"/>
      <c r="D77" s="531"/>
      <c r="E77" s="187"/>
      <c r="F77" s="531"/>
      <c r="G77" s="188"/>
      <c r="H77" s="276"/>
      <c r="I77" s="276"/>
      <c r="J77" s="276"/>
      <c r="K77" s="276"/>
      <c r="L77" s="187"/>
      <c r="M77" s="187"/>
      <c r="N77" s="187"/>
      <c r="O77" s="533"/>
      <c r="P77" s="533"/>
      <c r="Q77" s="278"/>
      <c r="R77" s="189"/>
      <c r="S77" s="189"/>
      <c r="T77" s="451"/>
      <c r="U77" s="451"/>
      <c r="V77" s="451"/>
      <c r="W77" s="451"/>
      <c r="X77" s="280"/>
      <c r="Y77" s="280"/>
      <c r="Z77" s="280"/>
      <c r="AA77" s="188"/>
      <c r="AB77" s="188"/>
      <c r="AC77" s="536"/>
      <c r="AD77" s="191"/>
      <c r="AE77" s="192"/>
      <c r="AF77" s="537"/>
      <c r="AG77" s="193"/>
      <c r="AH77" s="193"/>
      <c r="AI77" s="327"/>
      <c r="AJ77" s="327"/>
      <c r="AK77" s="192"/>
      <c r="AL77" s="465"/>
      <c r="AM77" s="482"/>
      <c r="AN77" s="486" t="str">
        <f t="shared" si="1"/>
        <v/>
      </c>
      <c r="AO77" s="486" t="str">
        <f>IFERROR(VLOOKUP($D77,TableCorrespondanceNom[],2,FALSE),"")</f>
        <v/>
      </c>
      <c r="AP77" s="486" t="str">
        <f>VLOOKUP($D77,TableCorrespondanceTypeactif[],2,FALSE)</f>
        <v/>
      </c>
      <c r="AQ77" s="36"/>
    </row>
    <row r="78" spans="1:43" ht="25.2" customHeight="1" x14ac:dyDescent="0.3">
      <c r="A78" s="1"/>
      <c r="B78" s="504" t="str">
        <f>IF(AN78="", "", "IV-" &amp; VLOOKUP(AN78, TableCorrespondanceID[], 2, FALSE) &amp; "-" &amp; TEXT(COUNTIF($AN$16:AN78, AN78),"00"))</f>
        <v/>
      </c>
      <c r="C78" s="276"/>
      <c r="D78" s="531"/>
      <c r="E78" s="187"/>
      <c r="F78" s="531"/>
      <c r="G78" s="188"/>
      <c r="H78" s="276"/>
      <c r="I78" s="276"/>
      <c r="J78" s="276"/>
      <c r="K78" s="276"/>
      <c r="L78" s="187"/>
      <c r="M78" s="187"/>
      <c r="N78" s="187"/>
      <c r="O78" s="533"/>
      <c r="P78" s="533"/>
      <c r="Q78" s="278"/>
      <c r="R78" s="189"/>
      <c r="S78" s="189"/>
      <c r="T78" s="451"/>
      <c r="U78" s="451"/>
      <c r="V78" s="451"/>
      <c r="W78" s="451"/>
      <c r="X78" s="280"/>
      <c r="Y78" s="280"/>
      <c r="Z78" s="280"/>
      <c r="AA78" s="188"/>
      <c r="AB78" s="188"/>
      <c r="AC78" s="536"/>
      <c r="AD78" s="191"/>
      <c r="AE78" s="192"/>
      <c r="AF78" s="537"/>
      <c r="AG78" s="193"/>
      <c r="AH78" s="193"/>
      <c r="AI78" s="327"/>
      <c r="AJ78" s="327"/>
      <c r="AK78" s="192"/>
      <c r="AL78" s="465"/>
      <c r="AM78" s="482"/>
      <c r="AN78" s="486" t="str">
        <f t="shared" si="1"/>
        <v/>
      </c>
      <c r="AO78" s="486" t="str">
        <f>IFERROR(VLOOKUP($D78,TableCorrespondanceNom[],2,FALSE),"")</f>
        <v/>
      </c>
      <c r="AP78" s="486" t="str">
        <f>VLOOKUP($D78,TableCorrespondanceTypeactif[],2,FALSE)</f>
        <v/>
      </c>
      <c r="AQ78" s="36"/>
    </row>
    <row r="79" spans="1:43" ht="25.2" customHeight="1" x14ac:dyDescent="0.3">
      <c r="A79" s="1"/>
      <c r="B79" s="504" t="str">
        <f>IF(AN79="", "", "IV-" &amp; VLOOKUP(AN79, TableCorrespondanceID[], 2, FALSE) &amp; "-" &amp; TEXT(COUNTIF($AN$16:AN79, AN79),"00"))</f>
        <v/>
      </c>
      <c r="C79" s="276"/>
      <c r="D79" s="531"/>
      <c r="E79" s="187"/>
      <c r="F79" s="531"/>
      <c r="G79" s="188"/>
      <c r="H79" s="276"/>
      <c r="I79" s="276"/>
      <c r="J79" s="276"/>
      <c r="K79" s="276"/>
      <c r="L79" s="187"/>
      <c r="M79" s="187"/>
      <c r="N79" s="187"/>
      <c r="O79" s="533"/>
      <c r="P79" s="533"/>
      <c r="Q79" s="278"/>
      <c r="R79" s="189"/>
      <c r="S79" s="189"/>
      <c r="T79" s="451"/>
      <c r="U79" s="451"/>
      <c r="V79" s="451"/>
      <c r="W79" s="451"/>
      <c r="X79" s="280"/>
      <c r="Y79" s="280"/>
      <c r="Z79" s="280"/>
      <c r="AA79" s="188"/>
      <c r="AB79" s="188"/>
      <c r="AC79" s="536"/>
      <c r="AD79" s="191"/>
      <c r="AE79" s="192"/>
      <c r="AF79" s="537"/>
      <c r="AG79" s="193"/>
      <c r="AH79" s="193"/>
      <c r="AI79" s="327"/>
      <c r="AJ79" s="327"/>
      <c r="AK79" s="192"/>
      <c r="AL79" s="465"/>
      <c r="AM79" s="482"/>
      <c r="AN79" s="486" t="str">
        <f t="shared" si="1"/>
        <v/>
      </c>
      <c r="AO79" s="486" t="str">
        <f>IFERROR(VLOOKUP($D79,TableCorrespondanceNom[],2,FALSE),"")</f>
        <v/>
      </c>
      <c r="AP79" s="486" t="str">
        <f>VLOOKUP($D79,TableCorrespondanceTypeactif[],2,FALSE)</f>
        <v/>
      </c>
      <c r="AQ79" s="36"/>
    </row>
    <row r="80" spans="1:43" ht="25.2" customHeight="1" x14ac:dyDescent="0.3">
      <c r="A80" s="1"/>
      <c r="B80" s="504" t="str">
        <f>IF(AN80="", "", "IV-" &amp; VLOOKUP(AN80, TableCorrespondanceID[], 2, FALSE) &amp; "-" &amp; TEXT(COUNTIF($AN$16:AN80, AN80),"00"))</f>
        <v/>
      </c>
      <c r="C80" s="276"/>
      <c r="D80" s="531"/>
      <c r="E80" s="187"/>
      <c r="F80" s="531"/>
      <c r="G80" s="188"/>
      <c r="H80" s="276"/>
      <c r="I80" s="276"/>
      <c r="J80" s="276"/>
      <c r="K80" s="276"/>
      <c r="L80" s="187"/>
      <c r="M80" s="187"/>
      <c r="N80" s="187"/>
      <c r="O80" s="533"/>
      <c r="P80" s="533"/>
      <c r="Q80" s="278"/>
      <c r="R80" s="189"/>
      <c r="S80" s="189"/>
      <c r="T80" s="451"/>
      <c r="U80" s="451"/>
      <c r="V80" s="451"/>
      <c r="W80" s="451"/>
      <c r="X80" s="280"/>
      <c r="Y80" s="280"/>
      <c r="Z80" s="280"/>
      <c r="AA80" s="188"/>
      <c r="AB80" s="188"/>
      <c r="AC80" s="536"/>
      <c r="AD80" s="191"/>
      <c r="AE80" s="192"/>
      <c r="AF80" s="537"/>
      <c r="AG80" s="193"/>
      <c r="AH80" s="193"/>
      <c r="AI80" s="327"/>
      <c r="AJ80" s="327"/>
      <c r="AK80" s="192"/>
      <c r="AL80" s="465"/>
      <c r="AM80" s="482"/>
      <c r="AN80" s="486" t="str">
        <f t="shared" ref="AN80:AN115" si="2">_xlfn.XLOOKUP($D80, Type, Catégorie, "")</f>
        <v/>
      </c>
      <c r="AO80" s="486" t="str">
        <f>IFERROR(VLOOKUP($D80,TableCorrespondanceNom[],2,FALSE),"")</f>
        <v/>
      </c>
      <c r="AP80" s="486" t="str">
        <f>VLOOKUP($D80,TableCorrespondanceTypeactif[],2,FALSE)</f>
        <v/>
      </c>
      <c r="AQ80" s="36"/>
    </row>
    <row r="81" spans="1:43" ht="25.2" customHeight="1" x14ac:dyDescent="0.3">
      <c r="A81" s="1"/>
      <c r="B81" s="504" t="str">
        <f>IF(AN81="", "", "IV-" &amp; VLOOKUP(AN81, TableCorrespondanceID[], 2, FALSE) &amp; "-" &amp; TEXT(COUNTIF($AN$16:AN81, AN81),"00"))</f>
        <v/>
      </c>
      <c r="C81" s="276"/>
      <c r="D81" s="531"/>
      <c r="E81" s="187"/>
      <c r="F81" s="531"/>
      <c r="G81" s="188"/>
      <c r="H81" s="276"/>
      <c r="I81" s="276"/>
      <c r="J81" s="276"/>
      <c r="K81" s="276"/>
      <c r="L81" s="187"/>
      <c r="M81" s="187"/>
      <c r="N81" s="187"/>
      <c r="O81" s="533"/>
      <c r="P81" s="533"/>
      <c r="Q81" s="278"/>
      <c r="R81" s="189"/>
      <c r="S81" s="189"/>
      <c r="T81" s="451"/>
      <c r="U81" s="451"/>
      <c r="V81" s="451"/>
      <c r="W81" s="451"/>
      <c r="X81" s="280"/>
      <c r="Y81" s="280"/>
      <c r="Z81" s="280"/>
      <c r="AA81" s="188"/>
      <c r="AB81" s="188"/>
      <c r="AC81" s="536"/>
      <c r="AD81" s="191"/>
      <c r="AE81" s="192"/>
      <c r="AF81" s="537"/>
      <c r="AG81" s="193"/>
      <c r="AH81" s="193"/>
      <c r="AI81" s="327"/>
      <c r="AJ81" s="327"/>
      <c r="AK81" s="192"/>
      <c r="AL81" s="465"/>
      <c r="AM81" s="482"/>
      <c r="AN81" s="486" t="str">
        <f t="shared" si="2"/>
        <v/>
      </c>
      <c r="AO81" s="486" t="str">
        <f>IFERROR(VLOOKUP($D81,TableCorrespondanceNom[],2,FALSE),"")</f>
        <v/>
      </c>
      <c r="AP81" s="486" t="str">
        <f>VLOOKUP($D81,TableCorrespondanceTypeactif[],2,FALSE)</f>
        <v/>
      </c>
      <c r="AQ81" s="36"/>
    </row>
    <row r="82" spans="1:43" ht="25.2" customHeight="1" x14ac:dyDescent="0.3">
      <c r="A82" s="1"/>
      <c r="B82" s="504" t="str">
        <f>IF(AN82="", "", "IV-" &amp; VLOOKUP(AN82, TableCorrespondanceID[], 2, FALSE) &amp; "-" &amp; TEXT(COUNTIF($AN$16:AN82, AN82),"00"))</f>
        <v/>
      </c>
      <c r="C82" s="276"/>
      <c r="D82" s="531"/>
      <c r="E82" s="187"/>
      <c r="F82" s="531"/>
      <c r="G82" s="188"/>
      <c r="H82" s="276"/>
      <c r="I82" s="276"/>
      <c r="J82" s="276"/>
      <c r="K82" s="276"/>
      <c r="L82" s="187"/>
      <c r="M82" s="187"/>
      <c r="N82" s="187"/>
      <c r="O82" s="533"/>
      <c r="P82" s="533"/>
      <c r="Q82" s="278"/>
      <c r="R82" s="189"/>
      <c r="S82" s="189"/>
      <c r="T82" s="451"/>
      <c r="U82" s="451"/>
      <c r="V82" s="451"/>
      <c r="W82" s="451"/>
      <c r="X82" s="280"/>
      <c r="Y82" s="280"/>
      <c r="Z82" s="280"/>
      <c r="AA82" s="188"/>
      <c r="AB82" s="188"/>
      <c r="AC82" s="536"/>
      <c r="AD82" s="191"/>
      <c r="AE82" s="192"/>
      <c r="AF82" s="537"/>
      <c r="AG82" s="193"/>
      <c r="AH82" s="193"/>
      <c r="AI82" s="327"/>
      <c r="AJ82" s="327"/>
      <c r="AK82" s="192"/>
      <c r="AL82" s="465"/>
      <c r="AM82" s="482"/>
      <c r="AN82" s="486" t="str">
        <f t="shared" si="2"/>
        <v/>
      </c>
      <c r="AO82" s="486" t="str">
        <f>IFERROR(VLOOKUP($D82,TableCorrespondanceNom[],2,FALSE),"")</f>
        <v/>
      </c>
      <c r="AP82" s="486" t="str">
        <f>VLOOKUP($D82,TableCorrespondanceTypeactif[],2,FALSE)</f>
        <v/>
      </c>
      <c r="AQ82" s="36"/>
    </row>
    <row r="83" spans="1:43" ht="25.2" customHeight="1" x14ac:dyDescent="0.3">
      <c r="A83" s="1"/>
      <c r="B83" s="504" t="str">
        <f>IF(AN83="", "", "IV-" &amp; VLOOKUP(AN83, TableCorrespondanceID[], 2, FALSE) &amp; "-" &amp; TEXT(COUNTIF($AN$16:AN83, AN83),"00"))</f>
        <v/>
      </c>
      <c r="C83" s="276"/>
      <c r="D83" s="531"/>
      <c r="E83" s="187"/>
      <c r="F83" s="531"/>
      <c r="G83" s="188"/>
      <c r="H83" s="276"/>
      <c r="I83" s="276"/>
      <c r="J83" s="276"/>
      <c r="K83" s="276"/>
      <c r="L83" s="187"/>
      <c r="M83" s="187"/>
      <c r="N83" s="187"/>
      <c r="O83" s="533"/>
      <c r="P83" s="533"/>
      <c r="Q83" s="278"/>
      <c r="R83" s="189"/>
      <c r="S83" s="189"/>
      <c r="T83" s="451"/>
      <c r="U83" s="451"/>
      <c r="V83" s="451"/>
      <c r="W83" s="451"/>
      <c r="X83" s="280"/>
      <c r="Y83" s="280"/>
      <c r="Z83" s="280"/>
      <c r="AA83" s="188"/>
      <c r="AB83" s="188"/>
      <c r="AC83" s="536"/>
      <c r="AD83" s="191"/>
      <c r="AE83" s="192"/>
      <c r="AF83" s="537"/>
      <c r="AG83" s="193"/>
      <c r="AH83" s="193"/>
      <c r="AI83" s="327"/>
      <c r="AJ83" s="327"/>
      <c r="AK83" s="192"/>
      <c r="AL83" s="465"/>
      <c r="AM83" s="482"/>
      <c r="AN83" s="486" t="str">
        <f t="shared" si="2"/>
        <v/>
      </c>
      <c r="AO83" s="486" t="str">
        <f>IFERROR(VLOOKUP($D83,TableCorrespondanceNom[],2,FALSE),"")</f>
        <v/>
      </c>
      <c r="AP83" s="486" t="str">
        <f>VLOOKUP($D83,TableCorrespondanceTypeactif[],2,FALSE)</f>
        <v/>
      </c>
      <c r="AQ83" s="36"/>
    </row>
    <row r="84" spans="1:43" ht="25.2" customHeight="1" x14ac:dyDescent="0.3">
      <c r="A84" s="1"/>
      <c r="B84" s="504" t="str">
        <f>IF(AN84="", "", "IV-" &amp; VLOOKUP(AN84, TableCorrespondanceID[], 2, FALSE) &amp; "-" &amp; TEXT(COUNTIF($AN$16:AN84, AN84),"00"))</f>
        <v/>
      </c>
      <c r="C84" s="276"/>
      <c r="D84" s="531"/>
      <c r="E84" s="187"/>
      <c r="F84" s="531"/>
      <c r="G84" s="188"/>
      <c r="H84" s="276"/>
      <c r="I84" s="276"/>
      <c r="J84" s="276"/>
      <c r="K84" s="276"/>
      <c r="L84" s="187"/>
      <c r="M84" s="187"/>
      <c r="N84" s="187"/>
      <c r="O84" s="533"/>
      <c r="P84" s="533"/>
      <c r="Q84" s="278"/>
      <c r="R84" s="189"/>
      <c r="S84" s="189"/>
      <c r="T84" s="451"/>
      <c r="U84" s="451"/>
      <c r="V84" s="451"/>
      <c r="W84" s="451"/>
      <c r="X84" s="280"/>
      <c r="Y84" s="280"/>
      <c r="Z84" s="280"/>
      <c r="AA84" s="188"/>
      <c r="AB84" s="188"/>
      <c r="AC84" s="536"/>
      <c r="AD84" s="191"/>
      <c r="AE84" s="192"/>
      <c r="AF84" s="537"/>
      <c r="AG84" s="193"/>
      <c r="AH84" s="193"/>
      <c r="AI84" s="327"/>
      <c r="AJ84" s="327"/>
      <c r="AK84" s="192"/>
      <c r="AL84" s="465"/>
      <c r="AM84" s="482"/>
      <c r="AN84" s="486" t="str">
        <f t="shared" si="2"/>
        <v/>
      </c>
      <c r="AO84" s="486" t="str">
        <f>IFERROR(VLOOKUP($D84,TableCorrespondanceNom[],2,FALSE),"")</f>
        <v/>
      </c>
      <c r="AP84" s="486" t="str">
        <f>VLOOKUP($D84,TableCorrespondanceTypeactif[],2,FALSE)</f>
        <v/>
      </c>
      <c r="AQ84" s="36"/>
    </row>
    <row r="85" spans="1:43" ht="25.2" customHeight="1" x14ac:dyDescent="0.3">
      <c r="A85" s="1"/>
      <c r="B85" s="504" t="str">
        <f>IF(AN85="", "", "IV-" &amp; VLOOKUP(AN85, TableCorrespondanceID[], 2, FALSE) &amp; "-" &amp; TEXT(COUNTIF($AN$16:AN85, AN85),"00"))</f>
        <v/>
      </c>
      <c r="C85" s="276"/>
      <c r="D85" s="531"/>
      <c r="E85" s="187"/>
      <c r="F85" s="531"/>
      <c r="G85" s="188"/>
      <c r="H85" s="276"/>
      <c r="I85" s="276"/>
      <c r="J85" s="276"/>
      <c r="K85" s="276"/>
      <c r="L85" s="187"/>
      <c r="M85" s="187"/>
      <c r="N85" s="187"/>
      <c r="O85" s="533"/>
      <c r="P85" s="533"/>
      <c r="Q85" s="278"/>
      <c r="R85" s="189"/>
      <c r="S85" s="189"/>
      <c r="T85" s="451"/>
      <c r="U85" s="451"/>
      <c r="V85" s="451"/>
      <c r="W85" s="451"/>
      <c r="X85" s="280"/>
      <c r="Y85" s="280"/>
      <c r="Z85" s="280"/>
      <c r="AA85" s="188"/>
      <c r="AB85" s="188"/>
      <c r="AC85" s="536"/>
      <c r="AD85" s="191"/>
      <c r="AE85" s="192"/>
      <c r="AF85" s="537"/>
      <c r="AG85" s="193"/>
      <c r="AH85" s="193"/>
      <c r="AI85" s="327"/>
      <c r="AJ85" s="327"/>
      <c r="AK85" s="192"/>
      <c r="AL85" s="465"/>
      <c r="AM85" s="482"/>
      <c r="AN85" s="486" t="str">
        <f t="shared" si="2"/>
        <v/>
      </c>
      <c r="AO85" s="486" t="str">
        <f>IFERROR(VLOOKUP($D85,TableCorrespondanceNom[],2,FALSE),"")</f>
        <v/>
      </c>
      <c r="AP85" s="486" t="str">
        <f>VLOOKUP($D85,TableCorrespondanceTypeactif[],2,FALSE)</f>
        <v/>
      </c>
      <c r="AQ85" s="36"/>
    </row>
    <row r="86" spans="1:43" ht="25.2" customHeight="1" x14ac:dyDescent="0.3">
      <c r="A86" s="1"/>
      <c r="B86" s="504" t="str">
        <f>IF(AN86="", "", "IV-" &amp; VLOOKUP(AN86, TableCorrespondanceID[], 2, FALSE) &amp; "-" &amp; TEXT(COUNTIF($AN$16:AN86, AN86),"00"))</f>
        <v/>
      </c>
      <c r="C86" s="276"/>
      <c r="D86" s="531"/>
      <c r="E86" s="187"/>
      <c r="F86" s="531"/>
      <c r="G86" s="188"/>
      <c r="H86" s="276"/>
      <c r="I86" s="276"/>
      <c r="J86" s="276"/>
      <c r="K86" s="276"/>
      <c r="L86" s="187"/>
      <c r="M86" s="187"/>
      <c r="N86" s="187"/>
      <c r="O86" s="533"/>
      <c r="P86" s="533"/>
      <c r="Q86" s="278"/>
      <c r="R86" s="189"/>
      <c r="S86" s="189"/>
      <c r="T86" s="451"/>
      <c r="U86" s="451"/>
      <c r="V86" s="451"/>
      <c r="W86" s="451"/>
      <c r="X86" s="280"/>
      <c r="Y86" s="280"/>
      <c r="Z86" s="280"/>
      <c r="AA86" s="188"/>
      <c r="AB86" s="188"/>
      <c r="AC86" s="536"/>
      <c r="AD86" s="191"/>
      <c r="AE86" s="192"/>
      <c r="AF86" s="537"/>
      <c r="AG86" s="193"/>
      <c r="AH86" s="193"/>
      <c r="AI86" s="327"/>
      <c r="AJ86" s="327"/>
      <c r="AK86" s="192"/>
      <c r="AL86" s="465"/>
      <c r="AM86" s="482"/>
      <c r="AN86" s="486" t="str">
        <f t="shared" si="2"/>
        <v/>
      </c>
      <c r="AO86" s="486" t="str">
        <f>IFERROR(VLOOKUP($D86,TableCorrespondanceNom[],2,FALSE),"")</f>
        <v/>
      </c>
      <c r="AP86" s="486" t="str">
        <f>VLOOKUP($D86,TableCorrespondanceTypeactif[],2,FALSE)</f>
        <v/>
      </c>
      <c r="AQ86" s="36"/>
    </row>
    <row r="87" spans="1:43" ht="25.2" customHeight="1" x14ac:dyDescent="0.3">
      <c r="A87" s="1"/>
      <c r="B87" s="504" t="str">
        <f>IF(AN87="", "", "IV-" &amp; VLOOKUP(AN87, TableCorrespondanceID[], 2, FALSE) &amp; "-" &amp; TEXT(COUNTIF($AN$16:AN87, AN87),"00"))</f>
        <v/>
      </c>
      <c r="C87" s="276"/>
      <c r="D87" s="531"/>
      <c r="E87" s="187"/>
      <c r="F87" s="531"/>
      <c r="G87" s="188"/>
      <c r="H87" s="276"/>
      <c r="I87" s="276"/>
      <c r="J87" s="276"/>
      <c r="K87" s="276"/>
      <c r="L87" s="187"/>
      <c r="M87" s="187"/>
      <c r="N87" s="187"/>
      <c r="O87" s="533"/>
      <c r="P87" s="533"/>
      <c r="Q87" s="278"/>
      <c r="R87" s="189"/>
      <c r="S87" s="189"/>
      <c r="T87" s="451"/>
      <c r="U87" s="451"/>
      <c r="V87" s="451"/>
      <c r="W87" s="451"/>
      <c r="X87" s="280"/>
      <c r="Y87" s="280"/>
      <c r="Z87" s="280"/>
      <c r="AA87" s="188"/>
      <c r="AB87" s="188"/>
      <c r="AC87" s="536"/>
      <c r="AD87" s="191"/>
      <c r="AE87" s="192"/>
      <c r="AF87" s="537"/>
      <c r="AG87" s="193"/>
      <c r="AH87" s="193"/>
      <c r="AI87" s="327"/>
      <c r="AJ87" s="327"/>
      <c r="AK87" s="192"/>
      <c r="AL87" s="465"/>
      <c r="AM87" s="482"/>
      <c r="AN87" s="486" t="str">
        <f t="shared" si="2"/>
        <v/>
      </c>
      <c r="AO87" s="486" t="str">
        <f>IFERROR(VLOOKUP($D87,TableCorrespondanceNom[],2,FALSE),"")</f>
        <v/>
      </c>
      <c r="AP87" s="486" t="str">
        <f>VLOOKUP($D87,TableCorrespondanceTypeactif[],2,FALSE)</f>
        <v/>
      </c>
      <c r="AQ87" s="36"/>
    </row>
    <row r="88" spans="1:43" ht="25.2" customHeight="1" x14ac:dyDescent="0.3">
      <c r="A88" s="1"/>
      <c r="B88" s="504" t="str">
        <f>IF(AN88="", "", "IV-" &amp; VLOOKUP(AN88, TableCorrespondanceID[], 2, FALSE) &amp; "-" &amp; TEXT(COUNTIF($AN$16:AN88, AN88),"00"))</f>
        <v/>
      </c>
      <c r="C88" s="276"/>
      <c r="D88" s="531"/>
      <c r="E88" s="187"/>
      <c r="F88" s="531"/>
      <c r="G88" s="188"/>
      <c r="H88" s="276"/>
      <c r="I88" s="276"/>
      <c r="J88" s="276"/>
      <c r="K88" s="276"/>
      <c r="L88" s="187"/>
      <c r="M88" s="187"/>
      <c r="N88" s="187"/>
      <c r="O88" s="533"/>
      <c r="P88" s="533"/>
      <c r="Q88" s="278"/>
      <c r="R88" s="189"/>
      <c r="S88" s="189"/>
      <c r="T88" s="451"/>
      <c r="U88" s="451"/>
      <c r="V88" s="451"/>
      <c r="W88" s="451"/>
      <c r="X88" s="280"/>
      <c r="Y88" s="280"/>
      <c r="Z88" s="280"/>
      <c r="AA88" s="188"/>
      <c r="AB88" s="188"/>
      <c r="AC88" s="536"/>
      <c r="AD88" s="191"/>
      <c r="AE88" s="192"/>
      <c r="AF88" s="537"/>
      <c r="AG88" s="193"/>
      <c r="AH88" s="193"/>
      <c r="AI88" s="327"/>
      <c r="AJ88" s="327"/>
      <c r="AK88" s="192"/>
      <c r="AL88" s="465"/>
      <c r="AM88" s="482"/>
      <c r="AN88" s="486" t="str">
        <f t="shared" si="2"/>
        <v/>
      </c>
      <c r="AO88" s="486" t="str">
        <f>IFERROR(VLOOKUP($D88,TableCorrespondanceNom[],2,FALSE),"")</f>
        <v/>
      </c>
      <c r="AP88" s="486" t="str">
        <f>VLOOKUP($D88,TableCorrespondanceTypeactif[],2,FALSE)</f>
        <v/>
      </c>
      <c r="AQ88" s="36"/>
    </row>
    <row r="89" spans="1:43" ht="25.2" customHeight="1" x14ac:dyDescent="0.3">
      <c r="A89" s="1"/>
      <c r="B89" s="504" t="str">
        <f>IF(AN89="", "", "IV-" &amp; VLOOKUP(AN89, TableCorrespondanceID[], 2, FALSE) &amp; "-" &amp; TEXT(COUNTIF($AN$16:AN89, AN89),"00"))</f>
        <v/>
      </c>
      <c r="C89" s="276"/>
      <c r="D89" s="531"/>
      <c r="E89" s="187"/>
      <c r="F89" s="531"/>
      <c r="G89" s="188"/>
      <c r="H89" s="276"/>
      <c r="I89" s="276"/>
      <c r="J89" s="276"/>
      <c r="K89" s="276"/>
      <c r="L89" s="187"/>
      <c r="M89" s="187"/>
      <c r="N89" s="187"/>
      <c r="O89" s="533"/>
      <c r="P89" s="533"/>
      <c r="Q89" s="278"/>
      <c r="R89" s="189"/>
      <c r="S89" s="189"/>
      <c r="T89" s="451"/>
      <c r="U89" s="451"/>
      <c r="V89" s="451"/>
      <c r="W89" s="451"/>
      <c r="X89" s="280"/>
      <c r="Y89" s="280"/>
      <c r="Z89" s="280"/>
      <c r="AA89" s="188"/>
      <c r="AB89" s="188"/>
      <c r="AC89" s="536"/>
      <c r="AD89" s="191"/>
      <c r="AE89" s="192"/>
      <c r="AF89" s="537"/>
      <c r="AG89" s="193"/>
      <c r="AH89" s="193"/>
      <c r="AI89" s="327"/>
      <c r="AJ89" s="327"/>
      <c r="AK89" s="192"/>
      <c r="AL89" s="465"/>
      <c r="AM89" s="482"/>
      <c r="AN89" s="486" t="str">
        <f t="shared" si="2"/>
        <v/>
      </c>
      <c r="AO89" s="486" t="str">
        <f>IFERROR(VLOOKUP($D89,TableCorrespondanceNom[],2,FALSE),"")</f>
        <v/>
      </c>
      <c r="AP89" s="486" t="str">
        <f>VLOOKUP($D89,TableCorrespondanceTypeactif[],2,FALSE)</f>
        <v/>
      </c>
      <c r="AQ89" s="36"/>
    </row>
    <row r="90" spans="1:43" ht="25.2" customHeight="1" x14ac:dyDescent="0.3">
      <c r="A90" s="1"/>
      <c r="B90" s="504" t="str">
        <f>IF(AN90="", "", "IV-" &amp; VLOOKUP(AN90, TableCorrespondanceID[], 2, FALSE) &amp; "-" &amp; TEXT(COUNTIF($AN$16:AN90, AN90),"00"))</f>
        <v/>
      </c>
      <c r="C90" s="276"/>
      <c r="D90" s="531"/>
      <c r="E90" s="187"/>
      <c r="F90" s="531"/>
      <c r="G90" s="188"/>
      <c r="H90" s="276"/>
      <c r="I90" s="276"/>
      <c r="J90" s="276"/>
      <c r="K90" s="276"/>
      <c r="L90" s="187"/>
      <c r="M90" s="187"/>
      <c r="N90" s="187"/>
      <c r="O90" s="533"/>
      <c r="P90" s="533"/>
      <c r="Q90" s="278"/>
      <c r="R90" s="189"/>
      <c r="S90" s="189"/>
      <c r="T90" s="451"/>
      <c r="U90" s="451"/>
      <c r="V90" s="451"/>
      <c r="W90" s="451"/>
      <c r="X90" s="280"/>
      <c r="Y90" s="280"/>
      <c r="Z90" s="280"/>
      <c r="AA90" s="188"/>
      <c r="AB90" s="188"/>
      <c r="AC90" s="536"/>
      <c r="AD90" s="191"/>
      <c r="AE90" s="192"/>
      <c r="AF90" s="537"/>
      <c r="AG90" s="193"/>
      <c r="AH90" s="193"/>
      <c r="AI90" s="327"/>
      <c r="AJ90" s="327"/>
      <c r="AK90" s="192"/>
      <c r="AL90" s="465"/>
      <c r="AM90" s="482"/>
      <c r="AN90" s="486" t="str">
        <f t="shared" si="2"/>
        <v/>
      </c>
      <c r="AO90" s="486" t="str">
        <f>IFERROR(VLOOKUP($D90,TableCorrespondanceNom[],2,FALSE),"")</f>
        <v/>
      </c>
      <c r="AP90" s="486" t="str">
        <f>VLOOKUP($D90,TableCorrespondanceTypeactif[],2,FALSE)</f>
        <v/>
      </c>
      <c r="AQ90" s="36"/>
    </row>
    <row r="91" spans="1:43" ht="25.2" customHeight="1" x14ac:dyDescent="0.3">
      <c r="A91" s="1"/>
      <c r="B91" s="504" t="str">
        <f>IF(AN91="", "", "IV-" &amp; VLOOKUP(AN91, TableCorrespondanceID[], 2, FALSE) &amp; "-" &amp; TEXT(COUNTIF($AN$16:AN91, AN91),"00"))</f>
        <v/>
      </c>
      <c r="C91" s="276"/>
      <c r="D91" s="531"/>
      <c r="E91" s="187"/>
      <c r="F91" s="531"/>
      <c r="G91" s="188"/>
      <c r="H91" s="276"/>
      <c r="I91" s="276"/>
      <c r="J91" s="276"/>
      <c r="K91" s="276"/>
      <c r="L91" s="187"/>
      <c r="M91" s="187"/>
      <c r="N91" s="187"/>
      <c r="O91" s="533"/>
      <c r="P91" s="533"/>
      <c r="Q91" s="278"/>
      <c r="R91" s="189"/>
      <c r="S91" s="189"/>
      <c r="T91" s="451"/>
      <c r="U91" s="451"/>
      <c r="V91" s="451"/>
      <c r="W91" s="451"/>
      <c r="X91" s="280"/>
      <c r="Y91" s="280"/>
      <c r="Z91" s="280"/>
      <c r="AA91" s="188"/>
      <c r="AB91" s="188"/>
      <c r="AC91" s="536"/>
      <c r="AD91" s="191"/>
      <c r="AE91" s="192"/>
      <c r="AF91" s="537"/>
      <c r="AG91" s="193"/>
      <c r="AH91" s="193"/>
      <c r="AI91" s="327"/>
      <c r="AJ91" s="327"/>
      <c r="AK91" s="192"/>
      <c r="AL91" s="465"/>
      <c r="AM91" s="482"/>
      <c r="AN91" s="486" t="str">
        <f t="shared" si="2"/>
        <v/>
      </c>
      <c r="AO91" s="486" t="str">
        <f>IFERROR(VLOOKUP($D91,TableCorrespondanceNom[],2,FALSE),"")</f>
        <v/>
      </c>
      <c r="AP91" s="486" t="str">
        <f>VLOOKUP($D91,TableCorrespondanceTypeactif[],2,FALSE)</f>
        <v/>
      </c>
      <c r="AQ91" s="36"/>
    </row>
    <row r="92" spans="1:43" ht="25.2" customHeight="1" x14ac:dyDescent="0.3">
      <c r="A92" s="1"/>
      <c r="B92" s="504" t="str">
        <f>IF(AN92="", "", "IV-" &amp; VLOOKUP(AN92, TableCorrespondanceID[], 2, FALSE) &amp; "-" &amp; TEXT(COUNTIF($AN$16:AN92, AN92),"00"))</f>
        <v/>
      </c>
      <c r="C92" s="276"/>
      <c r="D92" s="531"/>
      <c r="E92" s="187"/>
      <c r="F92" s="531"/>
      <c r="G92" s="188"/>
      <c r="H92" s="276"/>
      <c r="I92" s="276"/>
      <c r="J92" s="276"/>
      <c r="K92" s="276"/>
      <c r="L92" s="187"/>
      <c r="M92" s="187"/>
      <c r="N92" s="187"/>
      <c r="O92" s="533"/>
      <c r="P92" s="533"/>
      <c r="Q92" s="278"/>
      <c r="R92" s="189"/>
      <c r="S92" s="189"/>
      <c r="T92" s="451"/>
      <c r="U92" s="451"/>
      <c r="V92" s="451"/>
      <c r="W92" s="451"/>
      <c r="X92" s="280"/>
      <c r="Y92" s="280"/>
      <c r="Z92" s="280"/>
      <c r="AA92" s="188"/>
      <c r="AB92" s="188"/>
      <c r="AC92" s="536"/>
      <c r="AD92" s="191"/>
      <c r="AE92" s="192"/>
      <c r="AF92" s="537"/>
      <c r="AG92" s="193"/>
      <c r="AH92" s="193"/>
      <c r="AI92" s="327"/>
      <c r="AJ92" s="327"/>
      <c r="AK92" s="192"/>
      <c r="AL92" s="465"/>
      <c r="AM92" s="482"/>
      <c r="AN92" s="486" t="str">
        <f t="shared" si="2"/>
        <v/>
      </c>
      <c r="AO92" s="486" t="str">
        <f>IFERROR(VLOOKUP($D92,TableCorrespondanceNom[],2,FALSE),"")</f>
        <v/>
      </c>
      <c r="AP92" s="486" t="str">
        <f>VLOOKUP($D92,TableCorrespondanceTypeactif[],2,FALSE)</f>
        <v/>
      </c>
      <c r="AQ92" s="36"/>
    </row>
    <row r="93" spans="1:43" ht="25.2" customHeight="1" x14ac:dyDescent="0.3">
      <c r="A93" s="1"/>
      <c r="B93" s="504" t="str">
        <f>IF(AN93="", "", "IV-" &amp; VLOOKUP(AN93, TableCorrespondanceID[], 2, FALSE) &amp; "-" &amp; TEXT(COUNTIF($AN$16:AN93, AN93),"00"))</f>
        <v/>
      </c>
      <c r="C93" s="276"/>
      <c r="D93" s="531"/>
      <c r="E93" s="187"/>
      <c r="F93" s="531"/>
      <c r="G93" s="188"/>
      <c r="H93" s="276"/>
      <c r="I93" s="276"/>
      <c r="J93" s="276"/>
      <c r="K93" s="276"/>
      <c r="L93" s="187"/>
      <c r="M93" s="187"/>
      <c r="N93" s="187"/>
      <c r="O93" s="533"/>
      <c r="P93" s="533"/>
      <c r="Q93" s="278"/>
      <c r="R93" s="189"/>
      <c r="S93" s="189"/>
      <c r="T93" s="451"/>
      <c r="U93" s="451"/>
      <c r="V93" s="451"/>
      <c r="W93" s="451"/>
      <c r="X93" s="280"/>
      <c r="Y93" s="280"/>
      <c r="Z93" s="280"/>
      <c r="AA93" s="188"/>
      <c r="AB93" s="188"/>
      <c r="AC93" s="536"/>
      <c r="AD93" s="191"/>
      <c r="AE93" s="192"/>
      <c r="AF93" s="537"/>
      <c r="AG93" s="193"/>
      <c r="AH93" s="193"/>
      <c r="AI93" s="327"/>
      <c r="AJ93" s="327"/>
      <c r="AK93" s="192"/>
      <c r="AL93" s="465"/>
      <c r="AM93" s="482"/>
      <c r="AN93" s="486" t="str">
        <f t="shared" si="2"/>
        <v/>
      </c>
      <c r="AO93" s="486" t="str">
        <f>IFERROR(VLOOKUP($D93,TableCorrespondanceNom[],2,FALSE),"")</f>
        <v/>
      </c>
      <c r="AP93" s="486" t="str">
        <f>VLOOKUP($D93,TableCorrespondanceTypeactif[],2,FALSE)</f>
        <v/>
      </c>
      <c r="AQ93" s="36"/>
    </row>
    <row r="94" spans="1:43" ht="25.2" customHeight="1" x14ac:dyDescent="0.3">
      <c r="A94" s="1"/>
      <c r="B94" s="504" t="str">
        <f>IF(AN94="", "", "IV-" &amp; VLOOKUP(AN94, TableCorrespondanceID[], 2, FALSE) &amp; "-" &amp; TEXT(COUNTIF($AN$16:AN94, AN94),"00"))</f>
        <v/>
      </c>
      <c r="C94" s="276"/>
      <c r="D94" s="531"/>
      <c r="E94" s="187"/>
      <c r="F94" s="531"/>
      <c r="G94" s="188"/>
      <c r="H94" s="276"/>
      <c r="I94" s="276"/>
      <c r="J94" s="276"/>
      <c r="K94" s="276"/>
      <c r="L94" s="187"/>
      <c r="M94" s="187"/>
      <c r="N94" s="187"/>
      <c r="O94" s="533"/>
      <c r="P94" s="533"/>
      <c r="Q94" s="278"/>
      <c r="R94" s="189"/>
      <c r="S94" s="189"/>
      <c r="T94" s="451"/>
      <c r="U94" s="451"/>
      <c r="V94" s="451"/>
      <c r="W94" s="451"/>
      <c r="X94" s="280"/>
      <c r="Y94" s="280"/>
      <c r="Z94" s="280"/>
      <c r="AA94" s="188"/>
      <c r="AB94" s="188"/>
      <c r="AC94" s="536"/>
      <c r="AD94" s="191"/>
      <c r="AE94" s="192"/>
      <c r="AF94" s="537"/>
      <c r="AG94" s="193"/>
      <c r="AH94" s="193"/>
      <c r="AI94" s="327"/>
      <c r="AJ94" s="327"/>
      <c r="AK94" s="192"/>
      <c r="AL94" s="465"/>
      <c r="AM94" s="482"/>
      <c r="AN94" s="486" t="str">
        <f t="shared" si="2"/>
        <v/>
      </c>
      <c r="AO94" s="486" t="str">
        <f>IFERROR(VLOOKUP($D94,TableCorrespondanceNom[],2,FALSE),"")</f>
        <v/>
      </c>
      <c r="AP94" s="486" t="str">
        <f>VLOOKUP($D94,TableCorrespondanceTypeactif[],2,FALSE)</f>
        <v/>
      </c>
      <c r="AQ94" s="36"/>
    </row>
    <row r="95" spans="1:43" ht="25.2" customHeight="1" x14ac:dyDescent="0.3">
      <c r="A95" s="1"/>
      <c r="B95" s="504" t="str">
        <f>IF(AN95="", "", "IV-" &amp; VLOOKUP(AN95, TableCorrespondanceID[], 2, FALSE) &amp; "-" &amp; TEXT(COUNTIF($AN$16:AN95, AN95),"00"))</f>
        <v/>
      </c>
      <c r="C95" s="276"/>
      <c r="D95" s="531"/>
      <c r="E95" s="187"/>
      <c r="F95" s="531"/>
      <c r="G95" s="188"/>
      <c r="H95" s="276"/>
      <c r="I95" s="276"/>
      <c r="J95" s="276"/>
      <c r="K95" s="276"/>
      <c r="L95" s="187"/>
      <c r="M95" s="187"/>
      <c r="N95" s="187"/>
      <c r="O95" s="533"/>
      <c r="P95" s="533"/>
      <c r="Q95" s="278"/>
      <c r="R95" s="189"/>
      <c r="S95" s="189"/>
      <c r="T95" s="451"/>
      <c r="U95" s="451"/>
      <c r="V95" s="451"/>
      <c r="W95" s="451"/>
      <c r="X95" s="280"/>
      <c r="Y95" s="280"/>
      <c r="Z95" s="280"/>
      <c r="AA95" s="188"/>
      <c r="AB95" s="188"/>
      <c r="AC95" s="536"/>
      <c r="AD95" s="191"/>
      <c r="AE95" s="192"/>
      <c r="AF95" s="537"/>
      <c r="AG95" s="193"/>
      <c r="AH95" s="193"/>
      <c r="AI95" s="327"/>
      <c r="AJ95" s="327"/>
      <c r="AK95" s="192"/>
      <c r="AL95" s="465"/>
      <c r="AM95" s="482"/>
      <c r="AN95" s="486" t="str">
        <f t="shared" si="2"/>
        <v/>
      </c>
      <c r="AO95" s="486" t="str">
        <f>IFERROR(VLOOKUP($D95,TableCorrespondanceNom[],2,FALSE),"")</f>
        <v/>
      </c>
      <c r="AP95" s="486" t="str">
        <f>VLOOKUP($D95,TableCorrespondanceTypeactif[],2,FALSE)</f>
        <v/>
      </c>
      <c r="AQ95" s="36"/>
    </row>
    <row r="96" spans="1:43" ht="25.2" customHeight="1" x14ac:dyDescent="0.3">
      <c r="A96" s="1"/>
      <c r="B96" s="504" t="str">
        <f>IF(AN96="", "", "IV-" &amp; VLOOKUP(AN96, TableCorrespondanceID[], 2, FALSE) &amp; "-" &amp; TEXT(COUNTIF($AN$16:AN96, AN96),"00"))</f>
        <v/>
      </c>
      <c r="C96" s="276"/>
      <c r="D96" s="531"/>
      <c r="E96" s="187"/>
      <c r="F96" s="531"/>
      <c r="G96" s="188"/>
      <c r="H96" s="276"/>
      <c r="I96" s="276"/>
      <c r="J96" s="276"/>
      <c r="K96" s="276"/>
      <c r="L96" s="187"/>
      <c r="M96" s="187"/>
      <c r="N96" s="187"/>
      <c r="O96" s="533"/>
      <c r="P96" s="533"/>
      <c r="Q96" s="278"/>
      <c r="R96" s="189"/>
      <c r="S96" s="189"/>
      <c r="T96" s="451"/>
      <c r="U96" s="451"/>
      <c r="V96" s="451"/>
      <c r="W96" s="451"/>
      <c r="X96" s="280"/>
      <c r="Y96" s="280"/>
      <c r="Z96" s="280"/>
      <c r="AA96" s="188"/>
      <c r="AB96" s="188"/>
      <c r="AC96" s="536"/>
      <c r="AD96" s="191"/>
      <c r="AE96" s="192"/>
      <c r="AF96" s="537"/>
      <c r="AG96" s="193"/>
      <c r="AH96" s="193"/>
      <c r="AI96" s="327"/>
      <c r="AJ96" s="327"/>
      <c r="AK96" s="192"/>
      <c r="AL96" s="465"/>
      <c r="AM96" s="482"/>
      <c r="AN96" s="486" t="str">
        <f t="shared" si="2"/>
        <v/>
      </c>
      <c r="AO96" s="486" t="str">
        <f>IFERROR(VLOOKUP($D96,TableCorrespondanceNom[],2,FALSE),"")</f>
        <v/>
      </c>
      <c r="AP96" s="486" t="str">
        <f>VLOOKUP($D96,TableCorrespondanceTypeactif[],2,FALSE)</f>
        <v/>
      </c>
      <c r="AQ96" s="36"/>
    </row>
    <row r="97" spans="1:43" ht="25.2" customHeight="1" x14ac:dyDescent="0.3">
      <c r="A97" s="1"/>
      <c r="B97" s="504" t="str">
        <f>IF(AN97="", "", "IV-" &amp; VLOOKUP(AN97, TableCorrespondanceID[], 2, FALSE) &amp; "-" &amp; TEXT(COUNTIF($AN$16:AN97, AN97),"00"))</f>
        <v/>
      </c>
      <c r="C97" s="276"/>
      <c r="D97" s="531"/>
      <c r="E97" s="187"/>
      <c r="F97" s="531"/>
      <c r="G97" s="188"/>
      <c r="H97" s="276"/>
      <c r="I97" s="276"/>
      <c r="J97" s="276"/>
      <c r="K97" s="276"/>
      <c r="L97" s="187"/>
      <c r="M97" s="187"/>
      <c r="N97" s="187"/>
      <c r="O97" s="533"/>
      <c r="P97" s="533"/>
      <c r="Q97" s="278"/>
      <c r="R97" s="189"/>
      <c r="S97" s="189"/>
      <c r="T97" s="451"/>
      <c r="U97" s="451"/>
      <c r="V97" s="451"/>
      <c r="W97" s="451"/>
      <c r="X97" s="280"/>
      <c r="Y97" s="280"/>
      <c r="Z97" s="280"/>
      <c r="AA97" s="188"/>
      <c r="AB97" s="188"/>
      <c r="AC97" s="536"/>
      <c r="AD97" s="191"/>
      <c r="AE97" s="192"/>
      <c r="AF97" s="537"/>
      <c r="AG97" s="193"/>
      <c r="AH97" s="193"/>
      <c r="AI97" s="327"/>
      <c r="AJ97" s="327"/>
      <c r="AK97" s="192"/>
      <c r="AL97" s="465"/>
      <c r="AM97" s="482"/>
      <c r="AN97" s="486" t="str">
        <f t="shared" si="2"/>
        <v/>
      </c>
      <c r="AO97" s="486" t="str">
        <f>IFERROR(VLOOKUP($D97,TableCorrespondanceNom[],2,FALSE),"")</f>
        <v/>
      </c>
      <c r="AP97" s="486" t="str">
        <f>VLOOKUP($D97,TableCorrespondanceTypeactif[],2,FALSE)</f>
        <v/>
      </c>
      <c r="AQ97" s="36"/>
    </row>
    <row r="98" spans="1:43" ht="25.2" customHeight="1" x14ac:dyDescent="0.3">
      <c r="A98" s="1"/>
      <c r="B98" s="504" t="str">
        <f>IF(AN98="", "", "IV-" &amp; VLOOKUP(AN98, TableCorrespondanceID[], 2, FALSE) &amp; "-" &amp; TEXT(COUNTIF($AN$16:AN98, AN98),"00"))</f>
        <v/>
      </c>
      <c r="C98" s="276"/>
      <c r="D98" s="531"/>
      <c r="E98" s="187"/>
      <c r="F98" s="531"/>
      <c r="G98" s="188"/>
      <c r="H98" s="276"/>
      <c r="I98" s="276"/>
      <c r="J98" s="276"/>
      <c r="K98" s="276"/>
      <c r="L98" s="187"/>
      <c r="M98" s="187"/>
      <c r="N98" s="187"/>
      <c r="O98" s="533"/>
      <c r="P98" s="533"/>
      <c r="Q98" s="278"/>
      <c r="R98" s="189"/>
      <c r="S98" s="189"/>
      <c r="T98" s="451"/>
      <c r="U98" s="451"/>
      <c r="V98" s="451"/>
      <c r="W98" s="451"/>
      <c r="X98" s="280"/>
      <c r="Y98" s="280"/>
      <c r="Z98" s="280"/>
      <c r="AA98" s="188"/>
      <c r="AB98" s="188"/>
      <c r="AC98" s="536"/>
      <c r="AD98" s="191"/>
      <c r="AE98" s="192"/>
      <c r="AF98" s="537"/>
      <c r="AG98" s="193"/>
      <c r="AH98" s="193"/>
      <c r="AI98" s="327"/>
      <c r="AJ98" s="327"/>
      <c r="AK98" s="192"/>
      <c r="AL98" s="465"/>
      <c r="AM98" s="482"/>
      <c r="AN98" s="486" t="str">
        <f t="shared" si="2"/>
        <v/>
      </c>
      <c r="AO98" s="486" t="str">
        <f>IFERROR(VLOOKUP($D98,TableCorrespondanceNom[],2,FALSE),"")</f>
        <v/>
      </c>
      <c r="AP98" s="486" t="str">
        <f>VLOOKUP($D98,TableCorrespondanceTypeactif[],2,FALSE)</f>
        <v/>
      </c>
      <c r="AQ98" s="36"/>
    </row>
    <row r="99" spans="1:43" ht="25.2" customHeight="1" x14ac:dyDescent="0.3">
      <c r="A99" s="1"/>
      <c r="B99" s="504" t="str">
        <f>IF(AN99="", "", "IV-" &amp; VLOOKUP(AN99, TableCorrespondanceID[], 2, FALSE) &amp; "-" &amp; TEXT(COUNTIF($AN$16:AN99, AN99),"00"))</f>
        <v/>
      </c>
      <c r="C99" s="276"/>
      <c r="D99" s="531"/>
      <c r="E99" s="187"/>
      <c r="F99" s="531"/>
      <c r="G99" s="188"/>
      <c r="H99" s="276"/>
      <c r="I99" s="276"/>
      <c r="J99" s="276"/>
      <c r="K99" s="276"/>
      <c r="L99" s="187"/>
      <c r="M99" s="187"/>
      <c r="N99" s="187"/>
      <c r="O99" s="533"/>
      <c r="P99" s="533"/>
      <c r="Q99" s="278"/>
      <c r="R99" s="189"/>
      <c r="S99" s="189"/>
      <c r="T99" s="451"/>
      <c r="U99" s="451"/>
      <c r="V99" s="451"/>
      <c r="W99" s="451"/>
      <c r="X99" s="280"/>
      <c r="Y99" s="280"/>
      <c r="Z99" s="280"/>
      <c r="AA99" s="188"/>
      <c r="AB99" s="188"/>
      <c r="AC99" s="536"/>
      <c r="AD99" s="191"/>
      <c r="AE99" s="192"/>
      <c r="AF99" s="537"/>
      <c r="AG99" s="193"/>
      <c r="AH99" s="193"/>
      <c r="AI99" s="327"/>
      <c r="AJ99" s="327"/>
      <c r="AK99" s="192"/>
      <c r="AL99" s="465"/>
      <c r="AM99" s="482"/>
      <c r="AN99" s="486" t="str">
        <f t="shared" si="2"/>
        <v/>
      </c>
      <c r="AO99" s="486" t="str">
        <f>IFERROR(VLOOKUP($D99,TableCorrespondanceNom[],2,FALSE),"")</f>
        <v/>
      </c>
      <c r="AP99" s="486" t="str">
        <f>VLOOKUP($D99,TableCorrespondanceTypeactif[],2,FALSE)</f>
        <v/>
      </c>
      <c r="AQ99" s="36"/>
    </row>
    <row r="100" spans="1:43" ht="25.2" customHeight="1" x14ac:dyDescent="0.3">
      <c r="A100" s="1"/>
      <c r="B100" s="504" t="str">
        <f>IF(AN100="", "", "IV-" &amp; VLOOKUP(AN100, TableCorrespondanceID[], 2, FALSE) &amp; "-" &amp; TEXT(COUNTIF($AN$16:AN100, AN100),"00"))</f>
        <v/>
      </c>
      <c r="C100" s="276"/>
      <c r="D100" s="531"/>
      <c r="E100" s="187"/>
      <c r="F100" s="531"/>
      <c r="G100" s="188"/>
      <c r="H100" s="276"/>
      <c r="I100" s="276"/>
      <c r="J100" s="276"/>
      <c r="K100" s="276"/>
      <c r="L100" s="187"/>
      <c r="M100" s="187"/>
      <c r="N100" s="187"/>
      <c r="O100" s="533"/>
      <c r="P100" s="533"/>
      <c r="Q100" s="278"/>
      <c r="R100" s="189"/>
      <c r="S100" s="189"/>
      <c r="T100" s="451"/>
      <c r="U100" s="451"/>
      <c r="V100" s="451"/>
      <c r="W100" s="451"/>
      <c r="X100" s="280"/>
      <c r="Y100" s="280"/>
      <c r="Z100" s="280"/>
      <c r="AA100" s="188"/>
      <c r="AB100" s="188"/>
      <c r="AC100" s="536"/>
      <c r="AD100" s="191"/>
      <c r="AE100" s="192"/>
      <c r="AF100" s="537"/>
      <c r="AG100" s="193"/>
      <c r="AH100" s="193"/>
      <c r="AI100" s="327"/>
      <c r="AJ100" s="327"/>
      <c r="AK100" s="192"/>
      <c r="AL100" s="465"/>
      <c r="AM100" s="482"/>
      <c r="AN100" s="486" t="str">
        <f t="shared" si="2"/>
        <v/>
      </c>
      <c r="AO100" s="486" t="str">
        <f>IFERROR(VLOOKUP($D100,TableCorrespondanceNom[],2,FALSE),"")</f>
        <v/>
      </c>
      <c r="AP100" s="486" t="str">
        <f>VLOOKUP($D100,TableCorrespondanceTypeactif[],2,FALSE)</f>
        <v/>
      </c>
      <c r="AQ100" s="36"/>
    </row>
    <row r="101" spans="1:43" ht="25.2" customHeight="1" x14ac:dyDescent="0.3">
      <c r="A101" s="1"/>
      <c r="B101" s="504" t="str">
        <f>IF(AN101="", "", "IV-" &amp; VLOOKUP(AN101, TableCorrespondanceID[], 2, FALSE) &amp; "-" &amp; TEXT(COUNTIF($AN$16:AN101, AN101),"00"))</f>
        <v/>
      </c>
      <c r="C101" s="276"/>
      <c r="D101" s="531"/>
      <c r="E101" s="187"/>
      <c r="F101" s="531"/>
      <c r="G101" s="188"/>
      <c r="H101" s="276"/>
      <c r="I101" s="276"/>
      <c r="J101" s="276"/>
      <c r="K101" s="276"/>
      <c r="L101" s="187"/>
      <c r="M101" s="187"/>
      <c r="N101" s="187"/>
      <c r="O101" s="533"/>
      <c r="P101" s="533"/>
      <c r="Q101" s="278"/>
      <c r="R101" s="189"/>
      <c r="S101" s="189"/>
      <c r="T101" s="451"/>
      <c r="U101" s="451"/>
      <c r="V101" s="451"/>
      <c r="W101" s="451"/>
      <c r="X101" s="280"/>
      <c r="Y101" s="280"/>
      <c r="Z101" s="280"/>
      <c r="AA101" s="188"/>
      <c r="AB101" s="188"/>
      <c r="AC101" s="536"/>
      <c r="AD101" s="191"/>
      <c r="AE101" s="192"/>
      <c r="AF101" s="537"/>
      <c r="AG101" s="193"/>
      <c r="AH101" s="193"/>
      <c r="AI101" s="327"/>
      <c r="AJ101" s="327"/>
      <c r="AK101" s="192"/>
      <c r="AL101" s="465"/>
      <c r="AM101" s="482"/>
      <c r="AN101" s="486" t="str">
        <f t="shared" si="2"/>
        <v/>
      </c>
      <c r="AO101" s="486" t="str">
        <f>IFERROR(VLOOKUP($D101,TableCorrespondanceNom[],2,FALSE),"")</f>
        <v/>
      </c>
      <c r="AP101" s="486" t="str">
        <f>VLOOKUP($D101,TableCorrespondanceTypeactif[],2,FALSE)</f>
        <v/>
      </c>
      <c r="AQ101" s="36"/>
    </row>
    <row r="102" spans="1:43" ht="25.2" customHeight="1" x14ac:dyDescent="0.3">
      <c r="A102" s="1"/>
      <c r="B102" s="504" t="str">
        <f>IF(AN102="", "", "IV-" &amp; VLOOKUP(AN102, TableCorrespondanceID[], 2, FALSE) &amp; "-" &amp; TEXT(COUNTIF($AN$16:AN102, AN102),"00"))</f>
        <v/>
      </c>
      <c r="C102" s="276"/>
      <c r="D102" s="531"/>
      <c r="E102" s="187"/>
      <c r="F102" s="531"/>
      <c r="G102" s="188"/>
      <c r="H102" s="276"/>
      <c r="I102" s="276"/>
      <c r="J102" s="276"/>
      <c r="K102" s="276"/>
      <c r="L102" s="187"/>
      <c r="M102" s="187"/>
      <c r="N102" s="187"/>
      <c r="O102" s="533"/>
      <c r="P102" s="533"/>
      <c r="Q102" s="278"/>
      <c r="R102" s="189"/>
      <c r="S102" s="189"/>
      <c r="T102" s="451"/>
      <c r="U102" s="451"/>
      <c r="V102" s="451"/>
      <c r="W102" s="451"/>
      <c r="X102" s="280"/>
      <c r="Y102" s="280"/>
      <c r="Z102" s="280"/>
      <c r="AA102" s="188"/>
      <c r="AB102" s="188"/>
      <c r="AC102" s="536"/>
      <c r="AD102" s="191"/>
      <c r="AE102" s="192"/>
      <c r="AF102" s="537"/>
      <c r="AG102" s="193"/>
      <c r="AH102" s="193"/>
      <c r="AI102" s="327"/>
      <c r="AJ102" s="327"/>
      <c r="AK102" s="192"/>
      <c r="AL102" s="465"/>
      <c r="AM102" s="482"/>
      <c r="AN102" s="486" t="str">
        <f t="shared" si="2"/>
        <v/>
      </c>
      <c r="AO102" s="486" t="str">
        <f>IFERROR(VLOOKUP($D102,TableCorrespondanceNom[],2,FALSE),"")</f>
        <v/>
      </c>
      <c r="AP102" s="486" t="str">
        <f>VLOOKUP($D102,TableCorrespondanceTypeactif[],2,FALSE)</f>
        <v/>
      </c>
      <c r="AQ102" s="36"/>
    </row>
    <row r="103" spans="1:43" ht="25.2" customHeight="1" x14ac:dyDescent="0.3">
      <c r="A103" s="1"/>
      <c r="B103" s="504" t="str">
        <f>IF(AN103="", "", "IV-" &amp; VLOOKUP(AN103, TableCorrespondanceID[], 2, FALSE) &amp; "-" &amp; TEXT(COUNTIF($AN$16:AN103, AN103),"00"))</f>
        <v/>
      </c>
      <c r="C103" s="276"/>
      <c r="D103" s="531"/>
      <c r="E103" s="187"/>
      <c r="F103" s="531"/>
      <c r="G103" s="188"/>
      <c r="H103" s="276"/>
      <c r="I103" s="276"/>
      <c r="J103" s="276"/>
      <c r="K103" s="276"/>
      <c r="L103" s="187"/>
      <c r="M103" s="187"/>
      <c r="N103" s="187"/>
      <c r="O103" s="533"/>
      <c r="P103" s="533"/>
      <c r="Q103" s="278"/>
      <c r="R103" s="189"/>
      <c r="S103" s="189"/>
      <c r="T103" s="451"/>
      <c r="U103" s="451"/>
      <c r="V103" s="451"/>
      <c r="W103" s="451"/>
      <c r="X103" s="280"/>
      <c r="Y103" s="280"/>
      <c r="Z103" s="280"/>
      <c r="AA103" s="188"/>
      <c r="AB103" s="188"/>
      <c r="AC103" s="536"/>
      <c r="AD103" s="191"/>
      <c r="AE103" s="192"/>
      <c r="AF103" s="537"/>
      <c r="AG103" s="193"/>
      <c r="AH103" s="193"/>
      <c r="AI103" s="327"/>
      <c r="AJ103" s="327"/>
      <c r="AK103" s="192"/>
      <c r="AL103" s="465"/>
      <c r="AM103" s="482"/>
      <c r="AN103" s="486" t="str">
        <f t="shared" si="2"/>
        <v/>
      </c>
      <c r="AO103" s="486" t="str">
        <f>IFERROR(VLOOKUP($D103,TableCorrespondanceNom[],2,FALSE),"")</f>
        <v/>
      </c>
      <c r="AP103" s="486" t="str">
        <f>VLOOKUP($D103,TableCorrespondanceTypeactif[],2,FALSE)</f>
        <v/>
      </c>
      <c r="AQ103" s="36"/>
    </row>
    <row r="104" spans="1:43" ht="25.2" customHeight="1" x14ac:dyDescent="0.3">
      <c r="A104" s="1"/>
      <c r="B104" s="504" t="str">
        <f>IF(AN104="", "", "IV-" &amp; VLOOKUP(AN104, TableCorrespondanceID[], 2, FALSE) &amp; "-" &amp; TEXT(COUNTIF($AN$16:AN104, AN104),"00"))</f>
        <v/>
      </c>
      <c r="C104" s="276"/>
      <c r="D104" s="531"/>
      <c r="E104" s="187"/>
      <c r="F104" s="531"/>
      <c r="G104" s="188"/>
      <c r="H104" s="276"/>
      <c r="I104" s="276"/>
      <c r="J104" s="276"/>
      <c r="K104" s="276"/>
      <c r="L104" s="187"/>
      <c r="M104" s="187"/>
      <c r="N104" s="187"/>
      <c r="O104" s="533"/>
      <c r="P104" s="533"/>
      <c r="Q104" s="278"/>
      <c r="R104" s="189"/>
      <c r="S104" s="189"/>
      <c r="T104" s="451"/>
      <c r="U104" s="451"/>
      <c r="V104" s="451"/>
      <c r="W104" s="451"/>
      <c r="X104" s="280"/>
      <c r="Y104" s="280"/>
      <c r="Z104" s="280"/>
      <c r="AA104" s="188"/>
      <c r="AB104" s="188"/>
      <c r="AC104" s="536"/>
      <c r="AD104" s="191"/>
      <c r="AE104" s="192"/>
      <c r="AF104" s="537"/>
      <c r="AG104" s="193"/>
      <c r="AH104" s="193"/>
      <c r="AI104" s="327"/>
      <c r="AJ104" s="327"/>
      <c r="AK104" s="192"/>
      <c r="AL104" s="465"/>
      <c r="AM104" s="482"/>
      <c r="AN104" s="486" t="str">
        <f t="shared" si="2"/>
        <v/>
      </c>
      <c r="AO104" s="486" t="str">
        <f>IFERROR(VLOOKUP($D104,TableCorrespondanceNom[],2,FALSE),"")</f>
        <v/>
      </c>
      <c r="AP104" s="486" t="str">
        <f>VLOOKUP($D104,TableCorrespondanceTypeactif[],2,FALSE)</f>
        <v/>
      </c>
      <c r="AQ104" s="36"/>
    </row>
    <row r="105" spans="1:43" ht="25.2" customHeight="1" x14ac:dyDescent="0.3">
      <c r="A105" s="1"/>
      <c r="B105" s="504" t="str">
        <f>IF(AN105="", "", "IV-" &amp; VLOOKUP(AN105, TableCorrespondanceID[], 2, FALSE) &amp; "-" &amp; TEXT(COUNTIF($AN$16:AN105, AN105),"00"))</f>
        <v/>
      </c>
      <c r="C105" s="276"/>
      <c r="D105" s="531"/>
      <c r="E105" s="187"/>
      <c r="F105" s="531"/>
      <c r="G105" s="188"/>
      <c r="H105" s="276"/>
      <c r="I105" s="276"/>
      <c r="J105" s="276"/>
      <c r="K105" s="276"/>
      <c r="L105" s="187"/>
      <c r="M105" s="187"/>
      <c r="N105" s="187"/>
      <c r="O105" s="533"/>
      <c r="P105" s="533"/>
      <c r="Q105" s="278"/>
      <c r="R105" s="189"/>
      <c r="S105" s="189"/>
      <c r="T105" s="451"/>
      <c r="U105" s="451"/>
      <c r="V105" s="451"/>
      <c r="W105" s="451"/>
      <c r="X105" s="280"/>
      <c r="Y105" s="280"/>
      <c r="Z105" s="280"/>
      <c r="AA105" s="188"/>
      <c r="AB105" s="188"/>
      <c r="AC105" s="536"/>
      <c r="AD105" s="191"/>
      <c r="AE105" s="192"/>
      <c r="AF105" s="537"/>
      <c r="AG105" s="193"/>
      <c r="AH105" s="193"/>
      <c r="AI105" s="327"/>
      <c r="AJ105" s="327"/>
      <c r="AK105" s="192"/>
      <c r="AL105" s="465"/>
      <c r="AM105" s="482"/>
      <c r="AN105" s="486" t="str">
        <f t="shared" si="2"/>
        <v/>
      </c>
      <c r="AO105" s="486" t="str">
        <f>IFERROR(VLOOKUP($D105,TableCorrespondanceNom[],2,FALSE),"")</f>
        <v/>
      </c>
      <c r="AP105" s="486" t="str">
        <f>VLOOKUP($D105,TableCorrespondanceTypeactif[],2,FALSE)</f>
        <v/>
      </c>
      <c r="AQ105" s="36"/>
    </row>
    <row r="106" spans="1:43" ht="25.2" customHeight="1" x14ac:dyDescent="0.3">
      <c r="A106" s="1"/>
      <c r="B106" s="504" t="str">
        <f>IF(AN106="", "", "IV-" &amp; VLOOKUP(AN106, TableCorrespondanceID[], 2, FALSE) &amp; "-" &amp; TEXT(COUNTIF($AN$16:AN106, AN106),"00"))</f>
        <v/>
      </c>
      <c r="C106" s="276"/>
      <c r="D106" s="531"/>
      <c r="E106" s="187"/>
      <c r="F106" s="531"/>
      <c r="G106" s="188"/>
      <c r="H106" s="276"/>
      <c r="I106" s="276"/>
      <c r="J106" s="276"/>
      <c r="K106" s="276"/>
      <c r="L106" s="187"/>
      <c r="M106" s="187"/>
      <c r="N106" s="187"/>
      <c r="O106" s="533"/>
      <c r="P106" s="533"/>
      <c r="Q106" s="278"/>
      <c r="R106" s="189"/>
      <c r="S106" s="189"/>
      <c r="T106" s="451"/>
      <c r="U106" s="451"/>
      <c r="V106" s="451"/>
      <c r="W106" s="451"/>
      <c r="X106" s="280"/>
      <c r="Y106" s="280"/>
      <c r="Z106" s="280"/>
      <c r="AA106" s="188"/>
      <c r="AB106" s="188"/>
      <c r="AC106" s="536"/>
      <c r="AD106" s="191"/>
      <c r="AE106" s="192"/>
      <c r="AF106" s="537"/>
      <c r="AG106" s="193"/>
      <c r="AH106" s="193"/>
      <c r="AI106" s="327"/>
      <c r="AJ106" s="327"/>
      <c r="AK106" s="192"/>
      <c r="AL106" s="465"/>
      <c r="AM106" s="482"/>
      <c r="AN106" s="486" t="str">
        <f t="shared" si="2"/>
        <v/>
      </c>
      <c r="AO106" s="486" t="str">
        <f>IFERROR(VLOOKUP($D106,TableCorrespondanceNom[],2,FALSE),"")</f>
        <v/>
      </c>
      <c r="AP106" s="486" t="str">
        <f>VLOOKUP($D106,TableCorrespondanceTypeactif[],2,FALSE)</f>
        <v/>
      </c>
      <c r="AQ106" s="36"/>
    </row>
    <row r="107" spans="1:43" ht="25.2" customHeight="1" x14ac:dyDescent="0.3">
      <c r="A107" s="1"/>
      <c r="B107" s="504" t="str">
        <f>IF(AN107="", "", "IV-" &amp; VLOOKUP(AN107, TableCorrespondanceID[], 2, FALSE) &amp; "-" &amp; TEXT(COUNTIF($AN$16:AN107, AN107),"00"))</f>
        <v/>
      </c>
      <c r="C107" s="276"/>
      <c r="D107" s="531"/>
      <c r="E107" s="187"/>
      <c r="F107" s="531"/>
      <c r="G107" s="188"/>
      <c r="H107" s="276"/>
      <c r="I107" s="276"/>
      <c r="J107" s="276"/>
      <c r="K107" s="276"/>
      <c r="L107" s="187"/>
      <c r="M107" s="187"/>
      <c r="N107" s="187"/>
      <c r="O107" s="533"/>
      <c r="P107" s="533"/>
      <c r="Q107" s="278"/>
      <c r="R107" s="189"/>
      <c r="S107" s="189"/>
      <c r="T107" s="451"/>
      <c r="U107" s="451"/>
      <c r="V107" s="451"/>
      <c r="W107" s="451"/>
      <c r="X107" s="280"/>
      <c r="Y107" s="280"/>
      <c r="Z107" s="280"/>
      <c r="AA107" s="188"/>
      <c r="AB107" s="188"/>
      <c r="AC107" s="536"/>
      <c r="AD107" s="191"/>
      <c r="AE107" s="192"/>
      <c r="AF107" s="537"/>
      <c r="AG107" s="193"/>
      <c r="AH107" s="193"/>
      <c r="AI107" s="327"/>
      <c r="AJ107" s="327"/>
      <c r="AK107" s="192"/>
      <c r="AL107" s="465"/>
      <c r="AM107" s="482"/>
      <c r="AN107" s="486" t="str">
        <f t="shared" si="2"/>
        <v/>
      </c>
      <c r="AO107" s="486" t="str">
        <f>IFERROR(VLOOKUP($D107,TableCorrespondanceNom[],2,FALSE),"")</f>
        <v/>
      </c>
      <c r="AP107" s="486" t="str">
        <f>VLOOKUP($D107,TableCorrespondanceTypeactif[],2,FALSE)</f>
        <v/>
      </c>
      <c r="AQ107" s="36"/>
    </row>
    <row r="108" spans="1:43" ht="25.2" customHeight="1" x14ac:dyDescent="0.3">
      <c r="A108" s="1"/>
      <c r="B108" s="504" t="str">
        <f>IF(AN108="", "", "IV-" &amp; VLOOKUP(AN108, TableCorrespondanceID[], 2, FALSE) &amp; "-" &amp; TEXT(COUNTIF($AN$16:AN108, AN108),"00"))</f>
        <v/>
      </c>
      <c r="C108" s="276"/>
      <c r="D108" s="531"/>
      <c r="E108" s="187"/>
      <c r="F108" s="531"/>
      <c r="G108" s="188"/>
      <c r="H108" s="276"/>
      <c r="I108" s="276"/>
      <c r="J108" s="276"/>
      <c r="K108" s="276"/>
      <c r="L108" s="187"/>
      <c r="M108" s="187"/>
      <c r="N108" s="187"/>
      <c r="O108" s="533"/>
      <c r="P108" s="533"/>
      <c r="Q108" s="278"/>
      <c r="R108" s="189"/>
      <c r="S108" s="189"/>
      <c r="T108" s="451"/>
      <c r="U108" s="451"/>
      <c r="V108" s="451"/>
      <c r="W108" s="451"/>
      <c r="X108" s="280"/>
      <c r="Y108" s="280"/>
      <c r="Z108" s="280"/>
      <c r="AA108" s="188"/>
      <c r="AB108" s="188"/>
      <c r="AC108" s="536"/>
      <c r="AD108" s="191"/>
      <c r="AE108" s="192"/>
      <c r="AF108" s="537"/>
      <c r="AG108" s="193"/>
      <c r="AH108" s="193"/>
      <c r="AI108" s="327"/>
      <c r="AJ108" s="327"/>
      <c r="AK108" s="192"/>
      <c r="AL108" s="465"/>
      <c r="AM108" s="482"/>
      <c r="AN108" s="486" t="str">
        <f t="shared" si="2"/>
        <v/>
      </c>
      <c r="AO108" s="486" t="str">
        <f>IFERROR(VLOOKUP($D108,TableCorrespondanceNom[],2,FALSE),"")</f>
        <v/>
      </c>
      <c r="AP108" s="486" t="str">
        <f>VLOOKUP($D108,TableCorrespondanceTypeactif[],2,FALSE)</f>
        <v/>
      </c>
      <c r="AQ108" s="36"/>
    </row>
    <row r="109" spans="1:43" ht="25.2" customHeight="1" x14ac:dyDescent="0.3">
      <c r="A109" s="1"/>
      <c r="B109" s="504" t="str">
        <f>IF(AN109="", "", "IV-" &amp; VLOOKUP(AN109, TableCorrespondanceID[], 2, FALSE) &amp; "-" &amp; TEXT(COUNTIF($AN$16:AN109, AN109),"00"))</f>
        <v/>
      </c>
      <c r="C109" s="276"/>
      <c r="D109" s="531"/>
      <c r="E109" s="187"/>
      <c r="F109" s="531"/>
      <c r="G109" s="188"/>
      <c r="H109" s="276"/>
      <c r="I109" s="276"/>
      <c r="J109" s="276"/>
      <c r="K109" s="276"/>
      <c r="L109" s="187"/>
      <c r="M109" s="187"/>
      <c r="N109" s="187"/>
      <c r="O109" s="533"/>
      <c r="P109" s="533"/>
      <c r="Q109" s="278"/>
      <c r="R109" s="189"/>
      <c r="S109" s="189"/>
      <c r="T109" s="451"/>
      <c r="U109" s="451"/>
      <c r="V109" s="451"/>
      <c r="W109" s="451"/>
      <c r="X109" s="280"/>
      <c r="Y109" s="280"/>
      <c r="Z109" s="280"/>
      <c r="AA109" s="188"/>
      <c r="AB109" s="188"/>
      <c r="AC109" s="536"/>
      <c r="AD109" s="191"/>
      <c r="AE109" s="192"/>
      <c r="AF109" s="537"/>
      <c r="AG109" s="193"/>
      <c r="AH109" s="193"/>
      <c r="AI109" s="327"/>
      <c r="AJ109" s="327"/>
      <c r="AK109" s="192"/>
      <c r="AL109" s="465"/>
      <c r="AM109" s="482"/>
      <c r="AN109" s="486" t="str">
        <f t="shared" si="2"/>
        <v/>
      </c>
      <c r="AO109" s="486" t="str">
        <f>IFERROR(VLOOKUP($D109,TableCorrespondanceNom[],2,FALSE),"")</f>
        <v/>
      </c>
      <c r="AP109" s="486" t="str">
        <f>VLOOKUP($D109,TableCorrespondanceTypeactif[],2,FALSE)</f>
        <v/>
      </c>
      <c r="AQ109" s="36"/>
    </row>
    <row r="110" spans="1:43" ht="25.2" customHeight="1" x14ac:dyDescent="0.3">
      <c r="A110" s="1"/>
      <c r="B110" s="504" t="str">
        <f>IF(AN110="", "", "IV-" &amp; VLOOKUP(AN110, TableCorrespondanceID[], 2, FALSE) &amp; "-" &amp; TEXT(COUNTIF($AN$16:AN110, AN110),"00"))</f>
        <v/>
      </c>
      <c r="C110" s="277"/>
      <c r="D110" s="531"/>
      <c r="E110" s="194"/>
      <c r="F110" s="531"/>
      <c r="G110" s="190"/>
      <c r="H110" s="276"/>
      <c r="I110" s="276"/>
      <c r="J110" s="277"/>
      <c r="K110" s="277"/>
      <c r="L110" s="194"/>
      <c r="M110" s="194"/>
      <c r="N110" s="194"/>
      <c r="O110" s="534"/>
      <c r="P110" s="534"/>
      <c r="Q110" s="279"/>
      <c r="R110" s="195"/>
      <c r="S110" s="195"/>
      <c r="T110" s="452"/>
      <c r="U110" s="452"/>
      <c r="V110" s="452"/>
      <c r="W110" s="452"/>
      <c r="X110" s="281"/>
      <c r="Y110" s="281"/>
      <c r="Z110" s="281"/>
      <c r="AA110" s="190"/>
      <c r="AB110" s="190"/>
      <c r="AC110" s="535"/>
      <c r="AD110" s="191"/>
      <c r="AE110" s="192"/>
      <c r="AF110" s="537"/>
      <c r="AG110" s="196"/>
      <c r="AH110" s="196"/>
      <c r="AI110" s="328"/>
      <c r="AJ110" s="328"/>
      <c r="AK110" s="197"/>
      <c r="AL110" s="466"/>
      <c r="AM110" s="482"/>
      <c r="AN110" s="486" t="str">
        <f t="shared" si="2"/>
        <v/>
      </c>
      <c r="AO110" s="486" t="str">
        <f>IFERROR(VLOOKUP($D110,TableCorrespondanceNom[],2,FALSE),"")</f>
        <v/>
      </c>
      <c r="AP110" s="486" t="str">
        <f>VLOOKUP($D110,TableCorrespondanceTypeactif[],2,FALSE)</f>
        <v/>
      </c>
      <c r="AQ110" s="36"/>
    </row>
    <row r="111" spans="1:43" ht="25.2" customHeight="1" x14ac:dyDescent="0.3">
      <c r="A111" s="1"/>
      <c r="B111" s="504" t="str">
        <f>IF(AN111="", "", "IV-" &amp; VLOOKUP(AN111, TableCorrespondanceID[], 2, FALSE) &amp; "-" &amp; TEXT(COUNTIF($AN$16:AN111, AN111),"00"))</f>
        <v/>
      </c>
      <c r="C111" s="276"/>
      <c r="D111" s="531"/>
      <c r="E111" s="187"/>
      <c r="F111" s="531"/>
      <c r="G111" s="188"/>
      <c r="H111" s="276"/>
      <c r="I111" s="276"/>
      <c r="J111" s="276"/>
      <c r="K111" s="276"/>
      <c r="L111" s="187"/>
      <c r="M111" s="187"/>
      <c r="N111" s="187"/>
      <c r="O111" s="533"/>
      <c r="P111" s="533"/>
      <c r="Q111" s="278"/>
      <c r="R111" s="189"/>
      <c r="S111" s="189"/>
      <c r="T111" s="451"/>
      <c r="U111" s="451"/>
      <c r="V111" s="451"/>
      <c r="W111" s="451"/>
      <c r="X111" s="280"/>
      <c r="Y111" s="280"/>
      <c r="Z111" s="280"/>
      <c r="AA111" s="188"/>
      <c r="AB111" s="188"/>
      <c r="AC111" s="536"/>
      <c r="AD111" s="191"/>
      <c r="AE111" s="192"/>
      <c r="AF111" s="538"/>
      <c r="AG111" s="196"/>
      <c r="AH111" s="193"/>
      <c r="AI111" s="327"/>
      <c r="AJ111" s="327"/>
      <c r="AK111" s="192"/>
      <c r="AL111" s="465"/>
      <c r="AM111" s="482"/>
      <c r="AN111" s="486" t="str">
        <f t="shared" si="2"/>
        <v/>
      </c>
      <c r="AO111" s="486" t="str">
        <f>IFERROR(VLOOKUP($D111,TableCorrespondanceNom[],2,FALSE),"")</f>
        <v/>
      </c>
      <c r="AP111" s="486" t="str">
        <f>VLOOKUP($D111,TableCorrespondanceTypeactif[],2,FALSE)</f>
        <v/>
      </c>
      <c r="AQ111" s="36"/>
    </row>
    <row r="112" spans="1:43" ht="25.2" customHeight="1" x14ac:dyDescent="0.3">
      <c r="A112" s="1"/>
      <c r="B112" s="504" t="str">
        <f>IF(AN112="", "", "IV-" &amp; VLOOKUP(AN112, TableCorrespondanceID[], 2, FALSE) &amp; "-" &amp; TEXT(COUNTIF($AN$16:AN112, AN112),"00"))</f>
        <v/>
      </c>
      <c r="C112" s="276"/>
      <c r="D112" s="531"/>
      <c r="E112" s="187"/>
      <c r="F112" s="531"/>
      <c r="G112" s="188"/>
      <c r="H112" s="276"/>
      <c r="I112" s="276"/>
      <c r="J112" s="276"/>
      <c r="K112" s="276"/>
      <c r="L112" s="187"/>
      <c r="M112" s="187"/>
      <c r="N112" s="187"/>
      <c r="O112" s="533"/>
      <c r="P112" s="533"/>
      <c r="Q112" s="278"/>
      <c r="R112" s="189"/>
      <c r="S112" s="189"/>
      <c r="T112" s="451"/>
      <c r="U112" s="451"/>
      <c r="V112" s="451"/>
      <c r="W112" s="451"/>
      <c r="X112" s="280"/>
      <c r="Y112" s="280"/>
      <c r="Z112" s="280"/>
      <c r="AA112" s="188"/>
      <c r="AB112" s="188"/>
      <c r="AC112" s="536"/>
      <c r="AD112" s="191"/>
      <c r="AE112" s="192"/>
      <c r="AF112" s="537"/>
      <c r="AG112" s="193"/>
      <c r="AH112" s="193"/>
      <c r="AI112" s="327"/>
      <c r="AJ112" s="327"/>
      <c r="AK112" s="192"/>
      <c r="AL112" s="465"/>
      <c r="AM112" s="482"/>
      <c r="AN112" s="486" t="str">
        <f t="shared" si="2"/>
        <v/>
      </c>
      <c r="AO112" s="486" t="str">
        <f>IFERROR(VLOOKUP($D112,TableCorrespondanceNom[],2,FALSE),"")</f>
        <v/>
      </c>
      <c r="AP112" s="486" t="str">
        <f>VLOOKUP($D112,TableCorrespondanceTypeactif[],2,FALSE)</f>
        <v/>
      </c>
      <c r="AQ112" s="36"/>
    </row>
    <row r="113" spans="1:43" ht="25.2" customHeight="1" x14ac:dyDescent="0.3">
      <c r="A113" s="1"/>
      <c r="B113" s="504" t="str">
        <f>IF(AN113="", "", "IV-" &amp; VLOOKUP(AN113, TableCorrespondanceID[], 2, FALSE) &amp; "-" &amp; TEXT(COUNTIF($AN$16:AN113, AN113),"00"))</f>
        <v/>
      </c>
      <c r="C113" s="276"/>
      <c r="D113" s="531"/>
      <c r="E113" s="187"/>
      <c r="F113" s="531"/>
      <c r="G113" s="188"/>
      <c r="H113" s="276"/>
      <c r="I113" s="276"/>
      <c r="J113" s="276"/>
      <c r="K113" s="276"/>
      <c r="L113" s="187"/>
      <c r="M113" s="187"/>
      <c r="N113" s="187"/>
      <c r="O113" s="533"/>
      <c r="P113" s="533"/>
      <c r="Q113" s="278"/>
      <c r="R113" s="189"/>
      <c r="S113" s="189"/>
      <c r="T113" s="451"/>
      <c r="U113" s="451"/>
      <c r="V113" s="451"/>
      <c r="W113" s="451"/>
      <c r="X113" s="280"/>
      <c r="Y113" s="280"/>
      <c r="Z113" s="280"/>
      <c r="AA113" s="188"/>
      <c r="AB113" s="188"/>
      <c r="AC113" s="536"/>
      <c r="AD113" s="191"/>
      <c r="AE113" s="192"/>
      <c r="AF113" s="537"/>
      <c r="AG113" s="193"/>
      <c r="AH113" s="193"/>
      <c r="AI113" s="327"/>
      <c r="AJ113" s="327"/>
      <c r="AK113" s="192"/>
      <c r="AL113" s="465"/>
      <c r="AM113" s="482"/>
      <c r="AN113" s="486" t="str">
        <f t="shared" si="2"/>
        <v/>
      </c>
      <c r="AO113" s="486" t="str">
        <f>IFERROR(VLOOKUP($D113,TableCorrespondanceNom[],2,FALSE),"")</f>
        <v/>
      </c>
      <c r="AP113" s="486" t="str">
        <f>VLOOKUP($D113,TableCorrespondanceTypeactif[],2,FALSE)</f>
        <v/>
      </c>
      <c r="AQ113" s="36"/>
    </row>
    <row r="114" spans="1:43" ht="25.2" customHeight="1" x14ac:dyDescent="0.3">
      <c r="A114" s="1"/>
      <c r="B114" s="504" t="str">
        <f>IF(AN114="", "", "IV-" &amp; VLOOKUP(AN114, TableCorrespondanceID[], 2, FALSE) &amp; "-" &amp; TEXT(COUNTIF($AN$16:AN114, AN114),"00"))</f>
        <v/>
      </c>
      <c r="C114" s="277"/>
      <c r="D114" s="531"/>
      <c r="E114" s="194"/>
      <c r="F114" s="531"/>
      <c r="G114" s="190"/>
      <c r="H114" s="276"/>
      <c r="I114" s="276"/>
      <c r="J114" s="277"/>
      <c r="K114" s="277"/>
      <c r="L114" s="194"/>
      <c r="M114" s="194"/>
      <c r="N114" s="194"/>
      <c r="O114" s="534"/>
      <c r="P114" s="534"/>
      <c r="Q114" s="279"/>
      <c r="R114" s="195"/>
      <c r="S114" s="195"/>
      <c r="T114" s="452"/>
      <c r="U114" s="452"/>
      <c r="V114" s="452"/>
      <c r="W114" s="452"/>
      <c r="X114" s="281"/>
      <c r="Y114" s="281"/>
      <c r="Z114" s="281"/>
      <c r="AA114" s="190"/>
      <c r="AB114" s="190"/>
      <c r="AC114" s="536"/>
      <c r="AD114" s="191"/>
      <c r="AE114" s="192"/>
      <c r="AF114" s="537"/>
      <c r="AG114" s="193"/>
      <c r="AH114" s="193"/>
      <c r="AI114" s="327"/>
      <c r="AJ114" s="327"/>
      <c r="AK114" s="192"/>
      <c r="AL114" s="465"/>
      <c r="AM114" s="482"/>
      <c r="AN114" s="486" t="str">
        <f t="shared" si="2"/>
        <v/>
      </c>
      <c r="AO114" s="486" t="str">
        <f>IFERROR(VLOOKUP($D114,TableCorrespondanceNom[],2,FALSE),"")</f>
        <v/>
      </c>
      <c r="AP114" s="486" t="str">
        <f>VLOOKUP($D114,TableCorrespondanceTypeactif[],2,FALSE)</f>
        <v/>
      </c>
      <c r="AQ114" s="36"/>
    </row>
    <row r="115" spans="1:43" ht="25.2" customHeight="1" x14ac:dyDescent="0.3">
      <c r="A115" s="1"/>
      <c r="B115" s="504" t="str">
        <f>IF(AN115="", "", "IV-" &amp; VLOOKUP(AN115, TableCorrespondanceID[], 2, FALSE) &amp; "-" &amp; TEXT(COUNTIF($AN$16:AN115, AN115),"00"))</f>
        <v/>
      </c>
      <c r="C115" s="277"/>
      <c r="D115" s="532"/>
      <c r="E115" s="194"/>
      <c r="F115" s="532"/>
      <c r="G115" s="190"/>
      <c r="H115" s="277"/>
      <c r="I115" s="277"/>
      <c r="J115" s="277"/>
      <c r="K115" s="277"/>
      <c r="L115" s="194"/>
      <c r="M115" s="194"/>
      <c r="N115" s="194"/>
      <c r="O115" s="534"/>
      <c r="P115" s="534"/>
      <c r="Q115" s="279"/>
      <c r="R115" s="195"/>
      <c r="S115" s="195"/>
      <c r="T115" s="452"/>
      <c r="U115" s="452"/>
      <c r="V115" s="452"/>
      <c r="W115" s="452"/>
      <c r="X115" s="281"/>
      <c r="Y115" s="281"/>
      <c r="Z115" s="281"/>
      <c r="AA115" s="190"/>
      <c r="AB115" s="190"/>
      <c r="AC115" s="535"/>
      <c r="AD115" s="470"/>
      <c r="AE115" s="197"/>
      <c r="AF115" s="538"/>
      <c r="AG115" s="196"/>
      <c r="AH115" s="196"/>
      <c r="AI115" s="328"/>
      <c r="AJ115" s="328"/>
      <c r="AK115" s="197"/>
      <c r="AL115" s="466"/>
      <c r="AM115" s="482"/>
      <c r="AN115" s="486" t="str">
        <f t="shared" si="2"/>
        <v/>
      </c>
      <c r="AO115" s="486" t="str">
        <f>IFERROR(VLOOKUP($D115,TableCorrespondanceNom[],2,FALSE),"")</f>
        <v/>
      </c>
      <c r="AP115" s="486" t="str">
        <f>VLOOKUP($D115,TableCorrespondanceTypeactif[],2,FALSE)</f>
        <v/>
      </c>
      <c r="AQ115" s="36"/>
    </row>
    <row r="116" spans="1:43" ht="19.95" customHeight="1" x14ac:dyDescent="0.3">
      <c r="A116" s="1"/>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123"/>
      <c r="AD116" s="123"/>
      <c r="AE116" s="123"/>
      <c r="AF116" s="36"/>
      <c r="AG116" s="36"/>
      <c r="AH116" s="36"/>
      <c r="AI116" s="36"/>
      <c r="AJ116" s="36"/>
      <c r="AK116" s="36"/>
      <c r="AL116" s="36"/>
      <c r="AM116" s="36"/>
      <c r="AN116" s="483"/>
      <c r="AO116" s="483"/>
      <c r="AP116" s="483"/>
      <c r="AQ116" s="36"/>
    </row>
    <row r="117" spans="1:43" s="74" customFormat="1" x14ac:dyDescent="0.3">
      <c r="AC117" s="540"/>
      <c r="AD117" s="540"/>
      <c r="AE117" s="540"/>
      <c r="AN117" s="541"/>
      <c r="AO117" s="541"/>
      <c r="AP117" s="541"/>
    </row>
    <row r="118" spans="1:43" s="74" customFormat="1" x14ac:dyDescent="0.3">
      <c r="AC118" s="540"/>
      <c r="AD118" s="540"/>
      <c r="AE118" s="540"/>
      <c r="AN118" s="541"/>
      <c r="AO118" s="541"/>
      <c r="AP118" s="541"/>
    </row>
    <row r="119" spans="1:43" s="74" customFormat="1" x14ac:dyDescent="0.3">
      <c r="AC119" s="540"/>
      <c r="AD119" s="540"/>
      <c r="AE119" s="540"/>
      <c r="AN119" s="541"/>
      <c r="AO119" s="541"/>
      <c r="AP119" s="541"/>
    </row>
    <row r="120" spans="1:43" s="74" customFormat="1" x14ac:dyDescent="0.3">
      <c r="AC120" s="540"/>
      <c r="AD120" s="540"/>
      <c r="AE120" s="540"/>
      <c r="AN120" s="541"/>
      <c r="AO120" s="541"/>
      <c r="AP120" s="541"/>
    </row>
    <row r="121" spans="1:43" s="74" customFormat="1" x14ac:dyDescent="0.3">
      <c r="AC121" s="540"/>
      <c r="AD121" s="540"/>
      <c r="AE121" s="540"/>
      <c r="AN121" s="541"/>
      <c r="AO121" s="541"/>
      <c r="AP121" s="541"/>
    </row>
    <row r="122" spans="1:43" s="74" customFormat="1" x14ac:dyDescent="0.3">
      <c r="AC122" s="540"/>
      <c r="AD122" s="540"/>
      <c r="AE122" s="540"/>
      <c r="AN122" s="541"/>
      <c r="AO122" s="541"/>
      <c r="AP122" s="541"/>
    </row>
    <row r="123" spans="1:43" s="74" customFormat="1" x14ac:dyDescent="0.3">
      <c r="AC123" s="540"/>
      <c r="AD123" s="540"/>
      <c r="AE123" s="540"/>
      <c r="AN123" s="541"/>
      <c r="AO123" s="541"/>
      <c r="AP123" s="541"/>
    </row>
    <row r="124" spans="1:43" s="74" customFormat="1" x14ac:dyDescent="0.3">
      <c r="AC124" s="540"/>
      <c r="AD124" s="540"/>
      <c r="AE124" s="540"/>
      <c r="AN124" s="541"/>
      <c r="AO124" s="541"/>
      <c r="AP124" s="541"/>
    </row>
    <row r="125" spans="1:43" s="74" customFormat="1" x14ac:dyDescent="0.3">
      <c r="AC125" s="540"/>
      <c r="AD125" s="540"/>
      <c r="AE125" s="540"/>
      <c r="AN125" s="541"/>
      <c r="AO125" s="541"/>
      <c r="AP125" s="541"/>
    </row>
    <row r="126" spans="1:43" s="74" customFormat="1" x14ac:dyDescent="0.3">
      <c r="AC126" s="540"/>
      <c r="AD126" s="540"/>
      <c r="AE126" s="540"/>
      <c r="AN126" s="541"/>
      <c r="AO126" s="541"/>
      <c r="AP126" s="541"/>
    </row>
    <row r="127" spans="1:43" s="74" customFormat="1" x14ac:dyDescent="0.3">
      <c r="AC127" s="540"/>
      <c r="AD127" s="540"/>
      <c r="AE127" s="540"/>
      <c r="AN127" s="541"/>
      <c r="AO127" s="541"/>
      <c r="AP127" s="541"/>
    </row>
    <row r="128" spans="1:43" s="74" customFormat="1" x14ac:dyDescent="0.3">
      <c r="AC128" s="540"/>
      <c r="AD128" s="540"/>
      <c r="AE128" s="540"/>
      <c r="AN128" s="541"/>
      <c r="AO128" s="541"/>
      <c r="AP128" s="541"/>
    </row>
    <row r="129" spans="29:42" s="74" customFormat="1" x14ac:dyDescent="0.3">
      <c r="AC129" s="540"/>
      <c r="AD129" s="540"/>
      <c r="AE129" s="540"/>
      <c r="AN129" s="541"/>
      <c r="AO129" s="541"/>
      <c r="AP129" s="541"/>
    </row>
    <row r="130" spans="29:42" s="74" customFormat="1" x14ac:dyDescent="0.3">
      <c r="AC130" s="540"/>
      <c r="AD130" s="540"/>
      <c r="AE130" s="540"/>
      <c r="AN130" s="541"/>
      <c r="AO130" s="541"/>
      <c r="AP130" s="541"/>
    </row>
    <row r="131" spans="29:42" s="74" customFormat="1" x14ac:dyDescent="0.3">
      <c r="AC131" s="540"/>
      <c r="AD131" s="540"/>
      <c r="AE131" s="540"/>
      <c r="AN131" s="541"/>
      <c r="AO131" s="541"/>
      <c r="AP131" s="541"/>
    </row>
    <row r="132" spans="29:42" s="74" customFormat="1" x14ac:dyDescent="0.3">
      <c r="AC132" s="540"/>
      <c r="AD132" s="540"/>
      <c r="AE132" s="540"/>
      <c r="AN132" s="541"/>
      <c r="AO132" s="541"/>
      <c r="AP132" s="541"/>
    </row>
    <row r="133" spans="29:42" s="74" customFormat="1" x14ac:dyDescent="0.3">
      <c r="AC133" s="540"/>
      <c r="AD133" s="540"/>
      <c r="AE133" s="540"/>
      <c r="AN133" s="541"/>
      <c r="AO133" s="541"/>
      <c r="AP133" s="541"/>
    </row>
    <row r="134" spans="29:42" s="74" customFormat="1" x14ac:dyDescent="0.3">
      <c r="AC134" s="540"/>
      <c r="AD134" s="540"/>
      <c r="AE134" s="540"/>
      <c r="AN134" s="541"/>
      <c r="AO134" s="541"/>
      <c r="AP134" s="541"/>
    </row>
    <row r="135" spans="29:42" s="74" customFormat="1" x14ac:dyDescent="0.3">
      <c r="AC135" s="540"/>
      <c r="AD135" s="540"/>
      <c r="AE135" s="540"/>
      <c r="AN135" s="541"/>
      <c r="AO135" s="541"/>
      <c r="AP135" s="541"/>
    </row>
    <row r="136" spans="29:42" s="74" customFormat="1" x14ac:dyDescent="0.3">
      <c r="AC136" s="540"/>
      <c r="AD136" s="540"/>
      <c r="AE136" s="540"/>
      <c r="AN136" s="541"/>
      <c r="AO136" s="541"/>
      <c r="AP136" s="541"/>
    </row>
    <row r="137" spans="29:42" s="74" customFormat="1" x14ac:dyDescent="0.3">
      <c r="AC137" s="540"/>
      <c r="AD137" s="540"/>
      <c r="AE137" s="540"/>
      <c r="AN137" s="541"/>
      <c r="AO137" s="541"/>
      <c r="AP137" s="541"/>
    </row>
    <row r="138" spans="29:42" s="74" customFormat="1" x14ac:dyDescent="0.3">
      <c r="AC138" s="540"/>
      <c r="AD138" s="540"/>
      <c r="AE138" s="540"/>
      <c r="AN138" s="541"/>
      <c r="AO138" s="541"/>
      <c r="AP138" s="541"/>
    </row>
    <row r="139" spans="29:42" s="74" customFormat="1" x14ac:dyDescent="0.3">
      <c r="AC139" s="540"/>
      <c r="AD139" s="540"/>
      <c r="AE139" s="540"/>
      <c r="AN139" s="541"/>
      <c r="AO139" s="541"/>
      <c r="AP139" s="541"/>
    </row>
    <row r="140" spans="29:42" s="74" customFormat="1" x14ac:dyDescent="0.3">
      <c r="AC140" s="540"/>
      <c r="AD140" s="540"/>
      <c r="AE140" s="540"/>
      <c r="AN140" s="541"/>
      <c r="AO140" s="541"/>
      <c r="AP140" s="541"/>
    </row>
    <row r="141" spans="29:42" s="74" customFormat="1" x14ac:dyDescent="0.3">
      <c r="AC141" s="540"/>
      <c r="AD141" s="540"/>
      <c r="AE141" s="540"/>
      <c r="AN141" s="541"/>
      <c r="AO141" s="541"/>
      <c r="AP141" s="541"/>
    </row>
    <row r="142" spans="29:42" s="74" customFormat="1" x14ac:dyDescent="0.3">
      <c r="AC142" s="540"/>
      <c r="AD142" s="540"/>
      <c r="AE142" s="540"/>
      <c r="AN142" s="541"/>
      <c r="AO142" s="541"/>
      <c r="AP142" s="541"/>
    </row>
    <row r="143" spans="29:42" s="74" customFormat="1" x14ac:dyDescent="0.3">
      <c r="AC143" s="540"/>
      <c r="AD143" s="540"/>
      <c r="AE143" s="540"/>
      <c r="AN143" s="541"/>
      <c r="AO143" s="541"/>
      <c r="AP143" s="541"/>
    </row>
    <row r="144" spans="29:42" s="74" customFormat="1" x14ac:dyDescent="0.3">
      <c r="AC144" s="540"/>
      <c r="AD144" s="540"/>
      <c r="AE144" s="540"/>
      <c r="AN144" s="541"/>
      <c r="AO144" s="541"/>
      <c r="AP144" s="541"/>
    </row>
    <row r="145" spans="29:42" s="74" customFormat="1" x14ac:dyDescent="0.3">
      <c r="AC145" s="540"/>
      <c r="AD145" s="540"/>
      <c r="AE145" s="540"/>
      <c r="AN145" s="541"/>
      <c r="AO145" s="541"/>
      <c r="AP145" s="541"/>
    </row>
    <row r="146" spans="29:42" s="74" customFormat="1" x14ac:dyDescent="0.3">
      <c r="AC146" s="540"/>
      <c r="AD146" s="540"/>
      <c r="AE146" s="540"/>
      <c r="AN146" s="541"/>
      <c r="AO146" s="541"/>
      <c r="AP146" s="541"/>
    </row>
    <row r="147" spans="29:42" s="74" customFormat="1" x14ac:dyDescent="0.3">
      <c r="AC147" s="540"/>
      <c r="AD147" s="540"/>
      <c r="AE147" s="540"/>
      <c r="AN147" s="541"/>
      <c r="AO147" s="541"/>
      <c r="AP147" s="541"/>
    </row>
    <row r="148" spans="29:42" s="74" customFormat="1" x14ac:dyDescent="0.3">
      <c r="AC148" s="540"/>
      <c r="AD148" s="540"/>
      <c r="AE148" s="540"/>
      <c r="AN148" s="541"/>
      <c r="AO148" s="541"/>
      <c r="AP148" s="541"/>
    </row>
    <row r="149" spans="29:42" s="74" customFormat="1" x14ac:dyDescent="0.3">
      <c r="AC149" s="540"/>
      <c r="AD149" s="540"/>
      <c r="AE149" s="540"/>
      <c r="AN149" s="541"/>
      <c r="AO149" s="541"/>
      <c r="AP149" s="541"/>
    </row>
    <row r="150" spans="29:42" s="74" customFormat="1" x14ac:dyDescent="0.3">
      <c r="AC150" s="540"/>
      <c r="AD150" s="540"/>
      <c r="AE150" s="540"/>
      <c r="AN150" s="541"/>
      <c r="AO150" s="541"/>
      <c r="AP150" s="541"/>
    </row>
    <row r="151" spans="29:42" s="74" customFormat="1" x14ac:dyDescent="0.3">
      <c r="AC151" s="540"/>
      <c r="AD151" s="540"/>
      <c r="AE151" s="540"/>
      <c r="AN151" s="541"/>
      <c r="AO151" s="541"/>
      <c r="AP151" s="541"/>
    </row>
    <row r="152" spans="29:42" s="74" customFormat="1" x14ac:dyDescent="0.3">
      <c r="AC152" s="540"/>
      <c r="AD152" s="540"/>
      <c r="AE152" s="540"/>
      <c r="AN152" s="541"/>
      <c r="AO152" s="541"/>
      <c r="AP152" s="541"/>
    </row>
    <row r="153" spans="29:42" s="74" customFormat="1" x14ac:dyDescent="0.3">
      <c r="AC153" s="540"/>
      <c r="AD153" s="540"/>
      <c r="AE153" s="540"/>
      <c r="AN153" s="541"/>
      <c r="AO153" s="541"/>
      <c r="AP153" s="541"/>
    </row>
    <row r="154" spans="29:42" s="74" customFormat="1" x14ac:dyDescent="0.3">
      <c r="AC154" s="540"/>
      <c r="AD154" s="540"/>
      <c r="AE154" s="540"/>
      <c r="AN154" s="541"/>
      <c r="AO154" s="541"/>
      <c r="AP154" s="541"/>
    </row>
    <row r="155" spans="29:42" s="74" customFormat="1" x14ac:dyDescent="0.3">
      <c r="AC155" s="540"/>
      <c r="AD155" s="540"/>
      <c r="AE155" s="540"/>
      <c r="AN155" s="541"/>
      <c r="AO155" s="541"/>
      <c r="AP155" s="541"/>
    </row>
    <row r="156" spans="29:42" s="74" customFormat="1" x14ac:dyDescent="0.3">
      <c r="AC156" s="540"/>
      <c r="AD156" s="540"/>
      <c r="AE156" s="540"/>
      <c r="AN156" s="541"/>
      <c r="AO156" s="541"/>
      <c r="AP156" s="541"/>
    </row>
    <row r="157" spans="29:42" s="74" customFormat="1" x14ac:dyDescent="0.3">
      <c r="AC157" s="540"/>
      <c r="AD157" s="540"/>
      <c r="AE157" s="540"/>
      <c r="AN157" s="541"/>
      <c r="AO157" s="541"/>
      <c r="AP157" s="541"/>
    </row>
    <row r="158" spans="29:42" s="74" customFormat="1" x14ac:dyDescent="0.3">
      <c r="AC158" s="540"/>
      <c r="AD158" s="540"/>
      <c r="AE158" s="540"/>
      <c r="AN158" s="541"/>
      <c r="AO158" s="541"/>
      <c r="AP158" s="541"/>
    </row>
    <row r="159" spans="29:42" s="74" customFormat="1" x14ac:dyDescent="0.3">
      <c r="AC159" s="540"/>
      <c r="AD159" s="540"/>
      <c r="AE159" s="540"/>
      <c r="AN159" s="541"/>
      <c r="AO159" s="541"/>
      <c r="AP159" s="541"/>
    </row>
    <row r="160" spans="29:42" s="74" customFormat="1" x14ac:dyDescent="0.3">
      <c r="AC160" s="540"/>
      <c r="AD160" s="540"/>
      <c r="AE160" s="540"/>
      <c r="AN160" s="541"/>
      <c r="AO160" s="541"/>
      <c r="AP160" s="541"/>
    </row>
    <row r="161" spans="29:42" s="74" customFormat="1" x14ac:dyDescent="0.3">
      <c r="AC161" s="540"/>
      <c r="AD161" s="540"/>
      <c r="AE161" s="540"/>
      <c r="AN161" s="541"/>
      <c r="AO161" s="541"/>
      <c r="AP161" s="541"/>
    </row>
    <row r="162" spans="29:42" s="74" customFormat="1" x14ac:dyDescent="0.3">
      <c r="AC162" s="540"/>
      <c r="AD162" s="540"/>
      <c r="AE162" s="540"/>
      <c r="AN162" s="541"/>
      <c r="AO162" s="541"/>
      <c r="AP162" s="541"/>
    </row>
    <row r="163" spans="29:42" s="74" customFormat="1" x14ac:dyDescent="0.3">
      <c r="AC163" s="540"/>
      <c r="AD163" s="540"/>
      <c r="AE163" s="540"/>
      <c r="AN163" s="541"/>
      <c r="AO163" s="541"/>
      <c r="AP163" s="541"/>
    </row>
    <row r="164" spans="29:42" s="74" customFormat="1" x14ac:dyDescent="0.3">
      <c r="AC164" s="540"/>
      <c r="AD164" s="540"/>
      <c r="AE164" s="540"/>
      <c r="AN164" s="541"/>
      <c r="AO164" s="541"/>
      <c r="AP164" s="541"/>
    </row>
    <row r="165" spans="29:42" s="74" customFormat="1" x14ac:dyDescent="0.3">
      <c r="AC165" s="540"/>
      <c r="AD165" s="540"/>
      <c r="AE165" s="540"/>
      <c r="AN165" s="541"/>
      <c r="AO165" s="541"/>
      <c r="AP165" s="541"/>
    </row>
    <row r="166" spans="29:42" s="74" customFormat="1" x14ac:dyDescent="0.3">
      <c r="AC166" s="540"/>
      <c r="AD166" s="540"/>
      <c r="AE166" s="540"/>
      <c r="AN166" s="541"/>
      <c r="AO166" s="541"/>
      <c r="AP166" s="541"/>
    </row>
    <row r="167" spans="29:42" s="74" customFormat="1" x14ac:dyDescent="0.3">
      <c r="AC167" s="540"/>
      <c r="AD167" s="540"/>
      <c r="AE167" s="540"/>
      <c r="AN167" s="541"/>
      <c r="AO167" s="541"/>
      <c r="AP167" s="541"/>
    </row>
    <row r="168" spans="29:42" s="74" customFormat="1" x14ac:dyDescent="0.3">
      <c r="AC168" s="540"/>
      <c r="AD168" s="540"/>
      <c r="AE168" s="540"/>
      <c r="AN168" s="541"/>
      <c r="AO168" s="541"/>
      <c r="AP168" s="541"/>
    </row>
    <row r="169" spans="29:42" s="74" customFormat="1" x14ac:dyDescent="0.3">
      <c r="AC169" s="540"/>
      <c r="AD169" s="540"/>
      <c r="AE169" s="540"/>
      <c r="AN169" s="541"/>
      <c r="AO169" s="541"/>
      <c r="AP169" s="541"/>
    </row>
    <row r="170" spans="29:42" s="74" customFormat="1" x14ac:dyDescent="0.3">
      <c r="AC170" s="540"/>
      <c r="AD170" s="540"/>
      <c r="AE170" s="540"/>
      <c r="AN170" s="541"/>
      <c r="AO170" s="541"/>
      <c r="AP170" s="541"/>
    </row>
    <row r="171" spans="29:42" s="74" customFormat="1" x14ac:dyDescent="0.3">
      <c r="AC171" s="540"/>
      <c r="AD171" s="540"/>
      <c r="AE171" s="540"/>
      <c r="AN171" s="541"/>
      <c r="AO171" s="541"/>
      <c r="AP171" s="541"/>
    </row>
    <row r="172" spans="29:42" s="74" customFormat="1" x14ac:dyDescent="0.3">
      <c r="AC172" s="540"/>
      <c r="AD172" s="540"/>
      <c r="AE172" s="540"/>
      <c r="AN172" s="541"/>
      <c r="AO172" s="541"/>
      <c r="AP172" s="541"/>
    </row>
    <row r="173" spans="29:42" s="74" customFormat="1" x14ac:dyDescent="0.3">
      <c r="AC173" s="540"/>
      <c r="AD173" s="540"/>
      <c r="AE173" s="540"/>
      <c r="AN173" s="541"/>
      <c r="AO173" s="541"/>
      <c r="AP173" s="541"/>
    </row>
    <row r="174" spans="29:42" s="74" customFormat="1" x14ac:dyDescent="0.3">
      <c r="AC174" s="540"/>
      <c r="AD174" s="540"/>
      <c r="AE174" s="540"/>
      <c r="AN174" s="541"/>
      <c r="AO174" s="541"/>
      <c r="AP174" s="541"/>
    </row>
    <row r="175" spans="29:42" s="74" customFormat="1" x14ac:dyDescent="0.3">
      <c r="AC175" s="540"/>
      <c r="AD175" s="540"/>
      <c r="AE175" s="540"/>
      <c r="AN175" s="541"/>
      <c r="AO175" s="541"/>
      <c r="AP175" s="541"/>
    </row>
    <row r="176" spans="29:42" s="74" customFormat="1" x14ac:dyDescent="0.3">
      <c r="AC176" s="540"/>
      <c r="AD176" s="540"/>
      <c r="AE176" s="540"/>
      <c r="AN176" s="541"/>
      <c r="AO176" s="541"/>
      <c r="AP176" s="541"/>
    </row>
    <row r="177" spans="29:42" s="74" customFormat="1" x14ac:dyDescent="0.3">
      <c r="AC177" s="540"/>
      <c r="AD177" s="540"/>
      <c r="AE177" s="540"/>
      <c r="AN177" s="541"/>
      <c r="AO177" s="541"/>
      <c r="AP177" s="541"/>
    </row>
    <row r="178" spans="29:42" s="74" customFormat="1" x14ac:dyDescent="0.3">
      <c r="AC178" s="540"/>
      <c r="AD178" s="540"/>
      <c r="AE178" s="540"/>
      <c r="AN178" s="541"/>
      <c r="AO178" s="541"/>
      <c r="AP178" s="541"/>
    </row>
    <row r="179" spans="29:42" s="74" customFormat="1" x14ac:dyDescent="0.3">
      <c r="AC179" s="540"/>
      <c r="AD179" s="540"/>
      <c r="AE179" s="540"/>
      <c r="AN179" s="541"/>
      <c r="AO179" s="541"/>
      <c r="AP179" s="541"/>
    </row>
    <row r="180" spans="29:42" s="74" customFormat="1" x14ac:dyDescent="0.3">
      <c r="AC180" s="540"/>
      <c r="AD180" s="540"/>
      <c r="AE180" s="540"/>
      <c r="AN180" s="541"/>
      <c r="AO180" s="541"/>
      <c r="AP180" s="541"/>
    </row>
    <row r="181" spans="29:42" s="74" customFormat="1" x14ac:dyDescent="0.3">
      <c r="AC181" s="540"/>
      <c r="AD181" s="540"/>
      <c r="AE181" s="540"/>
      <c r="AN181" s="541"/>
      <c r="AO181" s="541"/>
      <c r="AP181" s="541"/>
    </row>
    <row r="182" spans="29:42" s="74" customFormat="1" x14ac:dyDescent="0.3">
      <c r="AC182" s="540"/>
      <c r="AD182" s="540"/>
      <c r="AE182" s="540"/>
      <c r="AN182" s="541"/>
      <c r="AO182" s="541"/>
      <c r="AP182" s="541"/>
    </row>
    <row r="183" spans="29:42" s="74" customFormat="1" x14ac:dyDescent="0.3">
      <c r="AC183" s="540"/>
      <c r="AD183" s="540"/>
      <c r="AE183" s="540"/>
      <c r="AN183" s="541"/>
      <c r="AO183" s="541"/>
      <c r="AP183" s="541"/>
    </row>
    <row r="184" spans="29:42" s="74" customFormat="1" x14ac:dyDescent="0.3">
      <c r="AC184" s="540"/>
      <c r="AD184" s="540"/>
      <c r="AE184" s="540"/>
      <c r="AN184" s="541"/>
      <c r="AO184" s="541"/>
      <c r="AP184" s="541"/>
    </row>
    <row r="185" spans="29:42" s="74" customFormat="1" x14ac:dyDescent="0.3">
      <c r="AC185" s="540"/>
      <c r="AD185" s="540"/>
      <c r="AE185" s="540"/>
      <c r="AN185" s="541"/>
      <c r="AO185" s="541"/>
      <c r="AP185" s="541"/>
    </row>
    <row r="186" spans="29:42" s="74" customFormat="1" x14ac:dyDescent="0.3">
      <c r="AC186" s="540"/>
      <c r="AD186" s="540"/>
      <c r="AE186" s="540"/>
      <c r="AN186" s="541"/>
      <c r="AO186" s="541"/>
      <c r="AP186" s="541"/>
    </row>
    <row r="187" spans="29:42" s="74" customFormat="1" x14ac:dyDescent="0.3">
      <c r="AC187" s="540"/>
      <c r="AD187" s="540"/>
      <c r="AE187" s="540"/>
      <c r="AN187" s="541"/>
      <c r="AO187" s="541"/>
      <c r="AP187" s="541"/>
    </row>
    <row r="188" spans="29:42" s="74" customFormat="1" x14ac:dyDescent="0.3">
      <c r="AC188" s="540"/>
      <c r="AD188" s="540"/>
      <c r="AE188" s="540"/>
      <c r="AN188" s="541"/>
      <c r="AO188" s="541"/>
      <c r="AP188" s="541"/>
    </row>
    <row r="189" spans="29:42" s="74" customFormat="1" x14ac:dyDescent="0.3">
      <c r="AC189" s="540"/>
      <c r="AD189" s="540"/>
      <c r="AE189" s="540"/>
      <c r="AN189" s="541"/>
      <c r="AO189" s="541"/>
      <c r="AP189" s="541"/>
    </row>
    <row r="190" spans="29:42" s="74" customFormat="1" x14ac:dyDescent="0.3">
      <c r="AC190" s="540"/>
      <c r="AD190" s="540"/>
      <c r="AE190" s="540"/>
      <c r="AN190" s="541"/>
      <c r="AO190" s="541"/>
      <c r="AP190" s="541"/>
    </row>
    <row r="191" spans="29:42" s="74" customFormat="1" x14ac:dyDescent="0.3">
      <c r="AC191" s="540"/>
      <c r="AD191" s="540"/>
      <c r="AE191" s="540"/>
      <c r="AN191" s="541"/>
      <c r="AO191" s="541"/>
      <c r="AP191" s="541"/>
    </row>
    <row r="192" spans="29:42" s="74" customFormat="1" x14ac:dyDescent="0.3">
      <c r="AC192" s="540"/>
      <c r="AD192" s="540"/>
      <c r="AE192" s="540"/>
      <c r="AN192" s="541"/>
      <c r="AO192" s="541"/>
      <c r="AP192" s="541"/>
    </row>
    <row r="193" spans="29:42" s="74" customFormat="1" x14ac:dyDescent="0.3">
      <c r="AC193" s="540"/>
      <c r="AD193" s="540"/>
      <c r="AE193" s="540"/>
      <c r="AN193" s="541"/>
      <c r="AO193" s="541"/>
      <c r="AP193" s="541"/>
    </row>
    <row r="194" spans="29:42" s="74" customFormat="1" x14ac:dyDescent="0.3">
      <c r="AC194" s="540"/>
      <c r="AD194" s="540"/>
      <c r="AE194" s="540"/>
      <c r="AN194" s="541"/>
      <c r="AO194" s="541"/>
      <c r="AP194" s="541"/>
    </row>
    <row r="195" spans="29:42" s="74" customFormat="1" x14ac:dyDescent="0.3">
      <c r="AC195" s="540"/>
      <c r="AD195" s="540"/>
      <c r="AE195" s="540"/>
      <c r="AN195" s="541"/>
      <c r="AO195" s="541"/>
      <c r="AP195" s="541"/>
    </row>
    <row r="196" spans="29:42" s="74" customFormat="1" x14ac:dyDescent="0.3">
      <c r="AC196" s="540"/>
      <c r="AD196" s="540"/>
      <c r="AE196" s="540"/>
      <c r="AN196" s="541"/>
      <c r="AO196" s="541"/>
      <c r="AP196" s="541"/>
    </row>
    <row r="197" spans="29:42" s="74" customFormat="1" x14ac:dyDescent="0.3">
      <c r="AC197" s="540"/>
      <c r="AD197" s="540"/>
      <c r="AE197" s="540"/>
      <c r="AN197" s="541"/>
      <c r="AO197" s="541"/>
      <c r="AP197" s="541"/>
    </row>
    <row r="198" spans="29:42" s="74" customFormat="1" x14ac:dyDescent="0.3">
      <c r="AC198" s="540"/>
      <c r="AD198" s="540"/>
      <c r="AE198" s="540"/>
      <c r="AN198" s="541"/>
      <c r="AO198" s="541"/>
      <c r="AP198" s="541"/>
    </row>
    <row r="199" spans="29:42" s="74" customFormat="1" x14ac:dyDescent="0.3">
      <c r="AC199" s="540"/>
      <c r="AD199" s="540"/>
      <c r="AE199" s="540"/>
      <c r="AN199" s="541"/>
      <c r="AO199" s="541"/>
      <c r="AP199" s="541"/>
    </row>
    <row r="200" spans="29:42" s="74" customFormat="1" x14ac:dyDescent="0.3">
      <c r="AC200" s="540"/>
      <c r="AD200" s="540"/>
      <c r="AE200" s="540"/>
      <c r="AN200" s="541"/>
      <c r="AO200" s="541"/>
      <c r="AP200" s="541"/>
    </row>
    <row r="201" spans="29:42" s="74" customFormat="1" x14ac:dyDescent="0.3">
      <c r="AC201" s="540"/>
      <c r="AD201" s="540"/>
      <c r="AE201" s="540"/>
      <c r="AN201" s="541"/>
      <c r="AO201" s="541"/>
      <c r="AP201" s="541"/>
    </row>
    <row r="202" spans="29:42" s="74" customFormat="1" x14ac:dyDescent="0.3">
      <c r="AC202" s="540"/>
      <c r="AD202" s="540"/>
      <c r="AE202" s="540"/>
      <c r="AN202" s="541"/>
      <c r="AO202" s="541"/>
      <c r="AP202" s="541"/>
    </row>
    <row r="203" spans="29:42" s="74" customFormat="1" x14ac:dyDescent="0.3">
      <c r="AC203" s="540"/>
      <c r="AD203" s="540"/>
      <c r="AE203" s="540"/>
      <c r="AN203" s="541"/>
      <c r="AO203" s="541"/>
      <c r="AP203" s="541"/>
    </row>
    <row r="204" spans="29:42" s="74" customFormat="1" x14ac:dyDescent="0.3">
      <c r="AC204" s="540"/>
      <c r="AD204" s="540"/>
      <c r="AE204" s="540"/>
      <c r="AN204" s="541"/>
      <c r="AO204" s="541"/>
      <c r="AP204" s="541"/>
    </row>
    <row r="205" spans="29:42" s="74" customFormat="1" x14ac:dyDescent="0.3">
      <c r="AC205" s="540"/>
      <c r="AD205" s="540"/>
      <c r="AE205" s="540"/>
      <c r="AN205" s="541"/>
      <c r="AO205" s="541"/>
      <c r="AP205" s="541"/>
    </row>
    <row r="206" spans="29:42" s="74" customFormat="1" x14ac:dyDescent="0.3">
      <c r="AC206" s="540"/>
      <c r="AD206" s="540"/>
      <c r="AE206" s="540"/>
      <c r="AN206" s="541"/>
      <c r="AO206" s="541"/>
      <c r="AP206" s="541"/>
    </row>
    <row r="207" spans="29:42" s="74" customFormat="1" x14ac:dyDescent="0.3">
      <c r="AC207" s="540"/>
      <c r="AD207" s="540"/>
      <c r="AE207" s="540"/>
      <c r="AN207" s="541"/>
      <c r="AO207" s="541"/>
      <c r="AP207" s="541"/>
    </row>
    <row r="208" spans="29:42" s="74" customFormat="1" x14ac:dyDescent="0.3">
      <c r="AC208" s="540"/>
      <c r="AD208" s="540"/>
      <c r="AE208" s="540"/>
      <c r="AN208" s="541"/>
      <c r="AO208" s="541"/>
      <c r="AP208" s="541"/>
    </row>
    <row r="209" spans="29:42" s="74" customFormat="1" x14ac:dyDescent="0.3">
      <c r="AC209" s="540"/>
      <c r="AD209" s="540"/>
      <c r="AE209" s="540"/>
      <c r="AN209" s="541"/>
      <c r="AO209" s="541"/>
      <c r="AP209" s="541"/>
    </row>
    <row r="210" spans="29:42" s="74" customFormat="1" x14ac:dyDescent="0.3">
      <c r="AC210" s="540"/>
      <c r="AD210" s="540"/>
      <c r="AE210" s="540"/>
      <c r="AN210" s="541"/>
      <c r="AO210" s="541"/>
      <c r="AP210" s="541"/>
    </row>
    <row r="211" spans="29:42" s="74" customFormat="1" x14ac:dyDescent="0.3">
      <c r="AC211" s="540"/>
      <c r="AD211" s="540"/>
      <c r="AE211" s="540"/>
      <c r="AN211" s="541"/>
      <c r="AO211" s="541"/>
      <c r="AP211" s="541"/>
    </row>
    <row r="212" spans="29:42" s="74" customFormat="1" x14ac:dyDescent="0.3">
      <c r="AC212" s="540"/>
      <c r="AD212" s="540"/>
      <c r="AE212" s="540"/>
      <c r="AN212" s="541"/>
      <c r="AO212" s="541"/>
      <c r="AP212" s="541"/>
    </row>
    <row r="213" spans="29:42" s="74" customFormat="1" x14ac:dyDescent="0.3">
      <c r="AC213" s="540"/>
      <c r="AD213" s="540"/>
      <c r="AE213" s="540"/>
      <c r="AN213" s="541"/>
      <c r="AO213" s="541"/>
      <c r="AP213" s="541"/>
    </row>
    <row r="214" spans="29:42" s="74" customFormat="1" x14ac:dyDescent="0.3">
      <c r="AC214" s="540"/>
      <c r="AD214" s="540"/>
      <c r="AE214" s="540"/>
      <c r="AN214" s="541"/>
      <c r="AO214" s="541"/>
      <c r="AP214" s="541"/>
    </row>
    <row r="215" spans="29:42" s="74" customFormat="1" x14ac:dyDescent="0.3">
      <c r="AC215" s="540"/>
      <c r="AD215" s="540"/>
      <c r="AE215" s="540"/>
      <c r="AN215" s="541"/>
      <c r="AO215" s="541"/>
      <c r="AP215" s="541"/>
    </row>
    <row r="216" spans="29:42" s="74" customFormat="1" x14ac:dyDescent="0.3">
      <c r="AC216" s="540"/>
      <c r="AD216" s="540"/>
      <c r="AE216" s="540"/>
      <c r="AN216" s="541"/>
      <c r="AO216" s="541"/>
      <c r="AP216" s="541"/>
    </row>
    <row r="217" spans="29:42" s="74" customFormat="1" x14ac:dyDescent="0.3">
      <c r="AC217" s="540"/>
      <c r="AD217" s="540"/>
      <c r="AE217" s="540"/>
      <c r="AN217" s="541"/>
      <c r="AO217" s="541"/>
      <c r="AP217" s="541"/>
    </row>
    <row r="218" spans="29:42" s="74" customFormat="1" x14ac:dyDescent="0.3">
      <c r="AC218" s="540"/>
      <c r="AD218" s="540"/>
      <c r="AE218" s="540"/>
      <c r="AN218" s="541"/>
      <c r="AO218" s="541"/>
      <c r="AP218" s="541"/>
    </row>
    <row r="219" spans="29:42" s="74" customFormat="1" x14ac:dyDescent="0.3">
      <c r="AC219" s="540"/>
      <c r="AD219" s="540"/>
      <c r="AE219" s="540"/>
      <c r="AN219" s="541"/>
      <c r="AO219" s="541"/>
      <c r="AP219" s="541"/>
    </row>
    <row r="220" spans="29:42" s="74" customFormat="1" x14ac:dyDescent="0.3">
      <c r="AC220" s="540"/>
      <c r="AD220" s="540"/>
      <c r="AE220" s="540"/>
      <c r="AN220" s="541"/>
      <c r="AO220" s="541"/>
      <c r="AP220" s="541"/>
    </row>
    <row r="221" spans="29:42" s="74" customFormat="1" x14ac:dyDescent="0.3">
      <c r="AC221" s="540"/>
      <c r="AD221" s="540"/>
      <c r="AE221" s="540"/>
      <c r="AN221" s="541"/>
      <c r="AO221" s="541"/>
      <c r="AP221" s="541"/>
    </row>
    <row r="222" spans="29:42" s="74" customFormat="1" x14ac:dyDescent="0.3">
      <c r="AC222" s="540"/>
      <c r="AD222" s="540"/>
      <c r="AE222" s="540"/>
      <c r="AN222" s="541"/>
      <c r="AO222" s="541"/>
      <c r="AP222" s="541"/>
    </row>
    <row r="223" spans="29:42" s="74" customFormat="1" x14ac:dyDescent="0.3">
      <c r="AC223" s="540"/>
      <c r="AD223" s="540"/>
      <c r="AE223" s="540"/>
      <c r="AN223" s="541"/>
      <c r="AO223" s="541"/>
      <c r="AP223" s="541"/>
    </row>
    <row r="224" spans="29:42" s="74" customFormat="1" x14ac:dyDescent="0.3">
      <c r="AC224" s="540"/>
      <c r="AD224" s="540"/>
      <c r="AE224" s="540"/>
      <c r="AN224" s="541"/>
      <c r="AO224" s="541"/>
      <c r="AP224" s="541"/>
    </row>
    <row r="225" spans="29:42" s="74" customFormat="1" x14ac:dyDescent="0.3">
      <c r="AC225" s="540"/>
      <c r="AD225" s="540"/>
      <c r="AE225" s="540"/>
      <c r="AN225" s="541"/>
      <c r="AO225" s="541"/>
      <c r="AP225" s="541"/>
    </row>
    <row r="226" spans="29:42" s="74" customFormat="1" x14ac:dyDescent="0.3">
      <c r="AC226" s="540"/>
      <c r="AD226" s="540"/>
      <c r="AE226" s="540"/>
      <c r="AN226" s="541"/>
      <c r="AO226" s="541"/>
      <c r="AP226" s="541"/>
    </row>
    <row r="227" spans="29:42" s="74" customFormat="1" x14ac:dyDescent="0.3">
      <c r="AC227" s="540"/>
      <c r="AD227" s="540"/>
      <c r="AE227" s="540"/>
      <c r="AN227" s="541"/>
      <c r="AO227" s="541"/>
      <c r="AP227" s="541"/>
    </row>
    <row r="228" spans="29:42" s="74" customFormat="1" x14ac:dyDescent="0.3">
      <c r="AC228" s="540"/>
      <c r="AD228" s="540"/>
      <c r="AE228" s="540"/>
      <c r="AN228" s="541"/>
      <c r="AO228" s="541"/>
      <c r="AP228" s="541"/>
    </row>
    <row r="229" spans="29:42" s="74" customFormat="1" x14ac:dyDescent="0.3">
      <c r="AC229" s="540"/>
      <c r="AD229" s="540"/>
      <c r="AE229" s="540"/>
      <c r="AN229" s="541"/>
      <c r="AO229" s="541"/>
      <c r="AP229" s="541"/>
    </row>
    <row r="230" spans="29:42" s="74" customFormat="1" x14ac:dyDescent="0.3">
      <c r="AC230" s="540"/>
      <c r="AD230" s="540"/>
      <c r="AE230" s="540"/>
      <c r="AN230" s="541"/>
      <c r="AO230" s="541"/>
      <c r="AP230" s="541"/>
    </row>
    <row r="231" spans="29:42" s="74" customFormat="1" x14ac:dyDescent="0.3">
      <c r="AC231" s="540"/>
      <c r="AD231" s="540"/>
      <c r="AE231" s="540"/>
      <c r="AN231" s="541"/>
      <c r="AO231" s="541"/>
      <c r="AP231" s="541"/>
    </row>
    <row r="232" spans="29:42" s="74" customFormat="1" x14ac:dyDescent="0.3">
      <c r="AC232" s="540"/>
      <c r="AD232" s="540"/>
      <c r="AE232" s="540"/>
      <c r="AN232" s="541"/>
      <c r="AO232" s="541"/>
      <c r="AP232" s="541"/>
    </row>
    <row r="233" spans="29:42" s="74" customFormat="1" x14ac:dyDescent="0.3">
      <c r="AC233" s="540"/>
      <c r="AD233" s="540"/>
      <c r="AE233" s="540"/>
      <c r="AN233" s="541"/>
      <c r="AO233" s="541"/>
      <c r="AP233" s="541"/>
    </row>
    <row r="234" spans="29:42" s="74" customFormat="1" x14ac:dyDescent="0.3">
      <c r="AC234" s="540"/>
      <c r="AD234" s="540"/>
      <c r="AE234" s="540"/>
      <c r="AN234" s="541"/>
      <c r="AO234" s="541"/>
      <c r="AP234" s="541"/>
    </row>
    <row r="235" spans="29:42" s="74" customFormat="1" x14ac:dyDescent="0.3">
      <c r="AC235" s="540"/>
      <c r="AD235" s="540"/>
      <c r="AE235" s="540"/>
      <c r="AN235" s="541"/>
      <c r="AO235" s="541"/>
      <c r="AP235" s="541"/>
    </row>
    <row r="236" spans="29:42" s="74" customFormat="1" x14ac:dyDescent="0.3">
      <c r="AC236" s="540"/>
      <c r="AD236" s="540"/>
      <c r="AE236" s="540"/>
      <c r="AN236" s="541"/>
      <c r="AO236" s="541"/>
      <c r="AP236" s="541"/>
    </row>
    <row r="237" spans="29:42" s="74" customFormat="1" x14ac:dyDescent="0.3">
      <c r="AC237" s="540"/>
      <c r="AD237" s="540"/>
      <c r="AE237" s="540"/>
      <c r="AN237" s="541"/>
      <c r="AO237" s="541"/>
      <c r="AP237" s="541"/>
    </row>
    <row r="238" spans="29:42" s="74" customFormat="1" x14ac:dyDescent="0.3">
      <c r="AC238" s="540"/>
      <c r="AD238" s="540"/>
      <c r="AE238" s="540"/>
      <c r="AN238" s="541"/>
      <c r="AO238" s="541"/>
      <c r="AP238" s="541"/>
    </row>
    <row r="239" spans="29:42" s="74" customFormat="1" x14ac:dyDescent="0.3">
      <c r="AC239" s="540"/>
      <c r="AD239" s="540"/>
      <c r="AE239" s="540"/>
      <c r="AN239" s="541"/>
      <c r="AO239" s="541"/>
      <c r="AP239" s="541"/>
    </row>
    <row r="240" spans="29:42" s="74" customFormat="1" x14ac:dyDescent="0.3">
      <c r="AC240" s="540"/>
      <c r="AD240" s="540"/>
      <c r="AE240" s="540"/>
      <c r="AN240" s="541"/>
      <c r="AO240" s="541"/>
      <c r="AP240" s="541"/>
    </row>
    <row r="241" spans="29:42" s="74" customFormat="1" x14ac:dyDescent="0.3">
      <c r="AC241" s="540"/>
      <c r="AD241" s="540"/>
      <c r="AE241" s="540"/>
      <c r="AN241" s="541"/>
      <c r="AO241" s="541"/>
      <c r="AP241" s="541"/>
    </row>
    <row r="242" spans="29:42" s="74" customFormat="1" x14ac:dyDescent="0.3">
      <c r="AC242" s="540"/>
      <c r="AD242" s="540"/>
      <c r="AE242" s="540"/>
      <c r="AN242" s="541"/>
      <c r="AO242" s="541"/>
      <c r="AP242" s="541"/>
    </row>
    <row r="243" spans="29:42" s="74" customFormat="1" x14ac:dyDescent="0.3">
      <c r="AC243" s="540"/>
      <c r="AD243" s="540"/>
      <c r="AE243" s="540"/>
      <c r="AN243" s="541"/>
      <c r="AO243" s="541"/>
      <c r="AP243" s="541"/>
    </row>
    <row r="244" spans="29:42" s="74" customFormat="1" x14ac:dyDescent="0.3">
      <c r="AC244" s="540"/>
      <c r="AD244" s="540"/>
      <c r="AE244" s="540"/>
      <c r="AN244" s="541"/>
      <c r="AO244" s="541"/>
      <c r="AP244" s="541"/>
    </row>
    <row r="245" spans="29:42" s="74" customFormat="1" x14ac:dyDescent="0.3">
      <c r="AC245" s="540"/>
      <c r="AD245" s="540"/>
      <c r="AE245" s="540"/>
      <c r="AN245" s="541"/>
      <c r="AO245" s="541"/>
      <c r="AP245" s="541"/>
    </row>
    <row r="246" spans="29:42" s="74" customFormat="1" x14ac:dyDescent="0.3">
      <c r="AC246" s="540"/>
      <c r="AD246" s="540"/>
      <c r="AE246" s="540"/>
      <c r="AN246" s="541"/>
      <c r="AO246" s="541"/>
      <c r="AP246" s="541"/>
    </row>
    <row r="247" spans="29:42" s="74" customFormat="1" x14ac:dyDescent="0.3">
      <c r="AC247" s="540"/>
      <c r="AD247" s="540"/>
      <c r="AE247" s="540"/>
      <c r="AN247" s="541"/>
      <c r="AO247" s="541"/>
      <c r="AP247" s="541"/>
    </row>
    <row r="248" spans="29:42" s="74" customFormat="1" x14ac:dyDescent="0.3">
      <c r="AC248" s="540"/>
      <c r="AD248" s="540"/>
      <c r="AE248" s="540"/>
      <c r="AN248" s="541"/>
      <c r="AO248" s="541"/>
      <c r="AP248" s="541"/>
    </row>
    <row r="249" spans="29:42" s="74" customFormat="1" x14ac:dyDescent="0.3">
      <c r="AC249" s="540"/>
      <c r="AD249" s="540"/>
      <c r="AE249" s="540"/>
      <c r="AN249" s="541"/>
      <c r="AO249" s="541"/>
      <c r="AP249" s="541"/>
    </row>
    <row r="250" spans="29:42" s="74" customFormat="1" x14ac:dyDescent="0.3">
      <c r="AC250" s="540"/>
      <c r="AD250" s="540"/>
      <c r="AE250" s="540"/>
      <c r="AN250" s="541"/>
      <c r="AO250" s="541"/>
      <c r="AP250" s="541"/>
    </row>
    <row r="251" spans="29:42" s="74" customFormat="1" x14ac:dyDescent="0.3">
      <c r="AC251" s="540"/>
      <c r="AD251" s="540"/>
      <c r="AE251" s="540"/>
      <c r="AN251" s="541"/>
      <c r="AO251" s="541"/>
      <c r="AP251" s="541"/>
    </row>
    <row r="252" spans="29:42" s="74" customFormat="1" x14ac:dyDescent="0.3">
      <c r="AC252" s="540"/>
      <c r="AD252" s="540"/>
      <c r="AE252" s="540"/>
      <c r="AN252" s="541"/>
      <c r="AO252" s="541"/>
      <c r="AP252" s="541"/>
    </row>
    <row r="253" spans="29:42" s="74" customFormat="1" x14ac:dyDescent="0.3">
      <c r="AC253" s="540"/>
      <c r="AD253" s="540"/>
      <c r="AE253" s="540"/>
      <c r="AN253" s="541"/>
      <c r="AO253" s="541"/>
      <c r="AP253" s="541"/>
    </row>
    <row r="254" spans="29:42" s="74" customFormat="1" x14ac:dyDescent="0.3">
      <c r="AC254" s="540"/>
      <c r="AD254" s="540"/>
      <c r="AE254" s="540"/>
      <c r="AN254" s="541"/>
      <c r="AO254" s="541"/>
      <c r="AP254" s="541"/>
    </row>
    <row r="255" spans="29:42" s="74" customFormat="1" x14ac:dyDescent="0.3">
      <c r="AC255" s="540"/>
      <c r="AD255" s="540"/>
      <c r="AE255" s="540"/>
      <c r="AN255" s="541"/>
      <c r="AO255" s="541"/>
      <c r="AP255" s="541"/>
    </row>
    <row r="256" spans="29:42" s="74" customFormat="1" x14ac:dyDescent="0.3">
      <c r="AC256" s="540"/>
      <c r="AD256" s="540"/>
      <c r="AE256" s="540"/>
      <c r="AN256" s="541"/>
      <c r="AO256" s="541"/>
      <c r="AP256" s="541"/>
    </row>
    <row r="257" spans="29:42" s="74" customFormat="1" x14ac:dyDescent="0.3">
      <c r="AC257" s="540"/>
      <c r="AD257" s="540"/>
      <c r="AE257" s="540"/>
      <c r="AN257" s="541"/>
      <c r="AO257" s="541"/>
      <c r="AP257" s="541"/>
    </row>
    <row r="258" spans="29:42" s="74" customFormat="1" x14ac:dyDescent="0.3">
      <c r="AC258" s="540"/>
      <c r="AD258" s="540"/>
      <c r="AE258" s="540"/>
      <c r="AN258" s="541"/>
      <c r="AO258" s="541"/>
      <c r="AP258" s="541"/>
    </row>
    <row r="259" spans="29:42" s="74" customFormat="1" x14ac:dyDescent="0.3">
      <c r="AC259" s="540"/>
      <c r="AD259" s="540"/>
      <c r="AE259" s="540"/>
      <c r="AN259" s="541"/>
      <c r="AO259" s="541"/>
      <c r="AP259" s="541"/>
    </row>
    <row r="260" spans="29:42" s="74" customFormat="1" x14ac:dyDescent="0.3">
      <c r="AC260" s="540"/>
      <c r="AD260" s="540"/>
      <c r="AE260" s="540"/>
      <c r="AN260" s="541"/>
      <c r="AO260" s="541"/>
      <c r="AP260" s="541"/>
    </row>
    <row r="261" spans="29:42" s="74" customFormat="1" x14ac:dyDescent="0.3">
      <c r="AC261" s="540"/>
      <c r="AD261" s="540"/>
      <c r="AE261" s="540"/>
      <c r="AN261" s="541"/>
      <c r="AO261" s="541"/>
      <c r="AP261" s="541"/>
    </row>
    <row r="262" spans="29:42" s="74" customFormat="1" x14ac:dyDescent="0.3">
      <c r="AC262" s="540"/>
      <c r="AD262" s="540"/>
      <c r="AE262" s="540"/>
      <c r="AN262" s="541"/>
      <c r="AO262" s="541"/>
      <c r="AP262" s="541"/>
    </row>
    <row r="263" spans="29:42" s="74" customFormat="1" x14ac:dyDescent="0.3">
      <c r="AC263" s="540"/>
      <c r="AD263" s="540"/>
      <c r="AE263" s="540"/>
      <c r="AN263" s="541"/>
      <c r="AO263" s="541"/>
      <c r="AP263" s="541"/>
    </row>
    <row r="264" spans="29:42" s="74" customFormat="1" x14ac:dyDescent="0.3">
      <c r="AC264" s="540"/>
      <c r="AD264" s="540"/>
      <c r="AE264" s="540"/>
      <c r="AN264" s="541"/>
      <c r="AO264" s="541"/>
      <c r="AP264" s="541"/>
    </row>
    <row r="265" spans="29:42" s="74" customFormat="1" x14ac:dyDescent="0.3">
      <c r="AC265" s="540"/>
      <c r="AD265" s="540"/>
      <c r="AE265" s="540"/>
      <c r="AN265" s="541"/>
      <c r="AO265" s="541"/>
      <c r="AP265" s="541"/>
    </row>
    <row r="266" spans="29:42" s="74" customFormat="1" x14ac:dyDescent="0.3">
      <c r="AC266" s="540"/>
      <c r="AD266" s="540"/>
      <c r="AE266" s="540"/>
      <c r="AN266" s="541"/>
      <c r="AO266" s="541"/>
      <c r="AP266" s="541"/>
    </row>
    <row r="267" spans="29:42" s="74" customFormat="1" x14ac:dyDescent="0.3">
      <c r="AC267" s="540"/>
      <c r="AD267" s="540"/>
      <c r="AE267" s="540"/>
      <c r="AN267" s="541"/>
      <c r="AO267" s="541"/>
      <c r="AP267" s="541"/>
    </row>
    <row r="268" spans="29:42" s="74" customFormat="1" x14ac:dyDescent="0.3">
      <c r="AC268" s="540"/>
      <c r="AD268" s="540"/>
      <c r="AE268" s="540"/>
      <c r="AN268" s="541"/>
      <c r="AO268" s="541"/>
      <c r="AP268" s="541"/>
    </row>
    <row r="269" spans="29:42" s="74" customFormat="1" x14ac:dyDescent="0.3">
      <c r="AC269" s="540"/>
      <c r="AD269" s="540"/>
      <c r="AE269" s="540"/>
      <c r="AN269" s="541"/>
      <c r="AO269" s="541"/>
      <c r="AP269" s="541"/>
    </row>
    <row r="270" spans="29:42" s="74" customFormat="1" x14ac:dyDescent="0.3">
      <c r="AC270" s="540"/>
      <c r="AD270" s="540"/>
      <c r="AE270" s="540"/>
      <c r="AN270" s="541"/>
      <c r="AO270" s="541"/>
      <c r="AP270" s="541"/>
    </row>
    <row r="271" spans="29:42" s="74" customFormat="1" x14ac:dyDescent="0.3">
      <c r="AC271" s="540"/>
      <c r="AD271" s="540"/>
      <c r="AE271" s="540"/>
      <c r="AN271" s="541"/>
      <c r="AO271" s="541"/>
      <c r="AP271" s="541"/>
    </row>
    <row r="272" spans="29:42" s="74" customFormat="1" x14ac:dyDescent="0.3">
      <c r="AC272" s="540"/>
      <c r="AD272" s="540"/>
      <c r="AE272" s="540"/>
      <c r="AN272" s="541"/>
      <c r="AO272" s="541"/>
      <c r="AP272" s="541"/>
    </row>
    <row r="273" spans="29:42" s="74" customFormat="1" x14ac:dyDescent="0.3">
      <c r="AC273" s="540"/>
      <c r="AD273" s="540"/>
      <c r="AE273" s="540"/>
      <c r="AN273" s="541"/>
      <c r="AO273" s="541"/>
      <c r="AP273" s="541"/>
    </row>
    <row r="274" spans="29:42" s="74" customFormat="1" x14ac:dyDescent="0.3">
      <c r="AC274" s="540"/>
      <c r="AD274" s="540"/>
      <c r="AE274" s="540"/>
      <c r="AN274" s="541"/>
      <c r="AO274" s="541"/>
      <c r="AP274" s="541"/>
    </row>
    <row r="275" spans="29:42" s="74" customFormat="1" x14ac:dyDescent="0.3">
      <c r="AC275" s="540"/>
      <c r="AD275" s="540"/>
      <c r="AE275" s="540"/>
      <c r="AN275" s="541"/>
      <c r="AO275" s="541"/>
      <c r="AP275" s="541"/>
    </row>
    <row r="276" spans="29:42" s="74" customFormat="1" x14ac:dyDescent="0.3">
      <c r="AC276" s="540"/>
      <c r="AD276" s="540"/>
      <c r="AE276" s="540"/>
      <c r="AN276" s="541"/>
      <c r="AO276" s="541"/>
      <c r="AP276" s="541"/>
    </row>
    <row r="277" spans="29:42" s="74" customFormat="1" x14ac:dyDescent="0.3">
      <c r="AC277" s="540"/>
      <c r="AD277" s="540"/>
      <c r="AE277" s="540"/>
      <c r="AN277" s="541"/>
      <c r="AO277" s="541"/>
      <c r="AP277" s="541"/>
    </row>
    <row r="278" spans="29:42" s="74" customFormat="1" x14ac:dyDescent="0.3">
      <c r="AC278" s="540"/>
      <c r="AD278" s="540"/>
      <c r="AE278" s="540"/>
      <c r="AN278" s="541"/>
      <c r="AO278" s="541"/>
      <c r="AP278" s="541"/>
    </row>
    <row r="279" spans="29:42" s="74" customFormat="1" x14ac:dyDescent="0.3">
      <c r="AC279" s="540"/>
      <c r="AD279" s="540"/>
      <c r="AE279" s="540"/>
      <c r="AN279" s="541"/>
      <c r="AO279" s="541"/>
      <c r="AP279" s="541"/>
    </row>
    <row r="280" spans="29:42" s="74" customFormat="1" x14ac:dyDescent="0.3">
      <c r="AC280" s="540"/>
      <c r="AD280" s="540"/>
      <c r="AE280" s="540"/>
      <c r="AN280" s="541"/>
      <c r="AO280" s="541"/>
      <c r="AP280" s="541"/>
    </row>
    <row r="281" spans="29:42" s="74" customFormat="1" x14ac:dyDescent="0.3">
      <c r="AC281" s="540"/>
      <c r="AD281" s="540"/>
      <c r="AE281" s="540"/>
      <c r="AN281" s="541"/>
      <c r="AO281" s="541"/>
      <c r="AP281" s="541"/>
    </row>
    <row r="282" spans="29:42" s="74" customFormat="1" x14ac:dyDescent="0.3">
      <c r="AC282" s="540"/>
      <c r="AD282" s="540"/>
      <c r="AE282" s="540"/>
      <c r="AN282" s="541"/>
      <c r="AO282" s="541"/>
      <c r="AP282" s="541"/>
    </row>
    <row r="283" spans="29:42" s="74" customFormat="1" x14ac:dyDescent="0.3">
      <c r="AC283" s="540"/>
      <c r="AD283" s="540"/>
      <c r="AE283" s="540"/>
      <c r="AN283" s="541"/>
      <c r="AO283" s="541"/>
      <c r="AP283" s="541"/>
    </row>
    <row r="284" spans="29:42" s="74" customFormat="1" x14ac:dyDescent="0.3">
      <c r="AC284" s="540"/>
      <c r="AD284" s="540"/>
      <c r="AE284" s="540"/>
      <c r="AN284" s="541"/>
      <c r="AO284" s="541"/>
      <c r="AP284" s="541"/>
    </row>
    <row r="285" spans="29:42" s="74" customFormat="1" x14ac:dyDescent="0.3">
      <c r="AC285" s="540"/>
      <c r="AD285" s="540"/>
      <c r="AE285" s="540"/>
      <c r="AN285" s="541"/>
      <c r="AO285" s="541"/>
      <c r="AP285" s="541"/>
    </row>
    <row r="286" spans="29:42" s="74" customFormat="1" x14ac:dyDescent="0.3">
      <c r="AC286" s="540"/>
      <c r="AD286" s="540"/>
      <c r="AE286" s="540"/>
      <c r="AN286" s="541"/>
      <c r="AO286" s="541"/>
      <c r="AP286" s="541"/>
    </row>
    <row r="287" spans="29:42" s="74" customFormat="1" x14ac:dyDescent="0.3">
      <c r="AC287" s="540"/>
      <c r="AD287" s="540"/>
      <c r="AE287" s="540"/>
      <c r="AN287" s="541"/>
      <c r="AO287" s="541"/>
      <c r="AP287" s="541"/>
    </row>
    <row r="288" spans="29:42" s="74" customFormat="1" x14ac:dyDescent="0.3">
      <c r="AC288" s="540"/>
      <c r="AD288" s="540"/>
      <c r="AE288" s="540"/>
      <c r="AN288" s="541"/>
      <c r="AO288" s="541"/>
      <c r="AP288" s="541"/>
    </row>
    <row r="289" spans="29:42" s="74" customFormat="1" x14ac:dyDescent="0.3">
      <c r="AC289" s="540"/>
      <c r="AD289" s="540"/>
      <c r="AE289" s="540"/>
      <c r="AN289" s="541"/>
      <c r="AO289" s="541"/>
      <c r="AP289" s="541"/>
    </row>
    <row r="290" spans="29:42" s="74" customFormat="1" x14ac:dyDescent="0.3">
      <c r="AC290" s="540"/>
      <c r="AD290" s="540"/>
      <c r="AE290" s="540"/>
      <c r="AN290" s="541"/>
      <c r="AO290" s="541"/>
      <c r="AP290" s="541"/>
    </row>
    <row r="291" spans="29:42" s="74" customFormat="1" x14ac:dyDescent="0.3">
      <c r="AC291" s="540"/>
      <c r="AD291" s="540"/>
      <c r="AE291" s="540"/>
      <c r="AN291" s="541"/>
      <c r="AO291" s="541"/>
      <c r="AP291" s="541"/>
    </row>
    <row r="292" spans="29:42" s="74" customFormat="1" x14ac:dyDescent="0.3">
      <c r="AC292" s="540"/>
      <c r="AD292" s="540"/>
      <c r="AE292" s="540"/>
      <c r="AN292" s="541"/>
      <c r="AO292" s="541"/>
      <c r="AP292" s="541"/>
    </row>
    <row r="293" spans="29:42" s="74" customFormat="1" x14ac:dyDescent="0.3">
      <c r="AC293" s="540"/>
      <c r="AD293" s="540"/>
      <c r="AE293" s="540"/>
      <c r="AN293" s="541"/>
      <c r="AO293" s="541"/>
      <c r="AP293" s="541"/>
    </row>
    <row r="294" spans="29:42" s="74" customFormat="1" x14ac:dyDescent="0.3">
      <c r="AC294" s="540"/>
      <c r="AD294" s="540"/>
      <c r="AE294" s="540"/>
      <c r="AN294" s="541"/>
      <c r="AO294" s="541"/>
      <c r="AP294" s="541"/>
    </row>
    <row r="295" spans="29:42" s="74" customFormat="1" x14ac:dyDescent="0.3">
      <c r="AC295" s="540"/>
      <c r="AD295" s="540"/>
      <c r="AE295" s="540"/>
      <c r="AN295" s="541"/>
      <c r="AO295" s="541"/>
      <c r="AP295" s="541"/>
    </row>
    <row r="296" spans="29:42" s="74" customFormat="1" x14ac:dyDescent="0.3">
      <c r="AC296" s="540"/>
      <c r="AD296" s="540"/>
      <c r="AE296" s="540"/>
      <c r="AN296" s="541"/>
      <c r="AO296" s="541"/>
      <c r="AP296" s="541"/>
    </row>
    <row r="297" spans="29:42" s="74" customFormat="1" x14ac:dyDescent="0.3">
      <c r="AC297" s="540"/>
      <c r="AD297" s="540"/>
      <c r="AE297" s="540"/>
      <c r="AN297" s="541"/>
      <c r="AO297" s="541"/>
      <c r="AP297" s="541"/>
    </row>
    <row r="298" spans="29:42" s="74" customFormat="1" x14ac:dyDescent="0.3">
      <c r="AC298" s="540"/>
      <c r="AD298" s="540"/>
      <c r="AE298" s="540"/>
      <c r="AN298" s="541"/>
      <c r="AO298" s="541"/>
      <c r="AP298" s="541"/>
    </row>
    <row r="299" spans="29:42" s="74" customFormat="1" x14ac:dyDescent="0.3">
      <c r="AC299" s="540"/>
      <c r="AD299" s="540"/>
      <c r="AE299" s="540"/>
      <c r="AN299" s="541"/>
      <c r="AO299" s="541"/>
      <c r="AP299" s="541"/>
    </row>
    <row r="300" spans="29:42" s="74" customFormat="1" x14ac:dyDescent="0.3">
      <c r="AC300" s="540"/>
      <c r="AD300" s="540"/>
      <c r="AE300" s="540"/>
      <c r="AN300" s="541"/>
      <c r="AO300" s="541"/>
      <c r="AP300" s="541"/>
    </row>
    <row r="301" spans="29:42" s="74" customFormat="1" x14ac:dyDescent="0.3">
      <c r="AC301" s="540"/>
      <c r="AD301" s="540"/>
      <c r="AE301" s="540"/>
      <c r="AN301" s="541"/>
      <c r="AO301" s="541"/>
      <c r="AP301" s="541"/>
    </row>
    <row r="302" spans="29:42" s="74" customFormat="1" x14ac:dyDescent="0.3">
      <c r="AC302" s="540"/>
      <c r="AD302" s="540"/>
      <c r="AE302" s="540"/>
      <c r="AN302" s="541"/>
      <c r="AO302" s="541"/>
      <c r="AP302" s="541"/>
    </row>
    <row r="303" spans="29:42" s="74" customFormat="1" x14ac:dyDescent="0.3">
      <c r="AC303" s="540"/>
      <c r="AD303" s="540"/>
      <c r="AE303" s="540"/>
      <c r="AN303" s="541"/>
      <c r="AO303" s="541"/>
      <c r="AP303" s="541"/>
    </row>
    <row r="304" spans="29:42" s="74" customFormat="1" x14ac:dyDescent="0.3">
      <c r="AC304" s="540"/>
      <c r="AD304" s="540"/>
      <c r="AE304" s="540"/>
      <c r="AN304" s="541"/>
      <c r="AO304" s="541"/>
      <c r="AP304" s="541"/>
    </row>
    <row r="305" spans="29:42" s="74" customFormat="1" x14ac:dyDescent="0.3">
      <c r="AC305" s="540"/>
      <c r="AD305" s="540"/>
      <c r="AE305" s="540"/>
      <c r="AN305" s="541"/>
      <c r="AO305" s="541"/>
      <c r="AP305" s="541"/>
    </row>
    <row r="306" spans="29:42" s="74" customFormat="1" x14ac:dyDescent="0.3">
      <c r="AC306" s="540"/>
      <c r="AD306" s="540"/>
      <c r="AE306" s="540"/>
      <c r="AN306" s="541"/>
      <c r="AO306" s="541"/>
      <c r="AP306" s="541"/>
    </row>
    <row r="307" spans="29:42" s="74" customFormat="1" x14ac:dyDescent="0.3">
      <c r="AC307" s="540"/>
      <c r="AD307" s="540"/>
      <c r="AE307" s="540"/>
      <c r="AN307" s="541"/>
      <c r="AO307" s="541"/>
      <c r="AP307" s="541"/>
    </row>
    <row r="308" spans="29:42" s="74" customFormat="1" x14ac:dyDescent="0.3">
      <c r="AC308" s="540"/>
      <c r="AD308" s="540"/>
      <c r="AE308" s="540"/>
      <c r="AN308" s="541"/>
      <c r="AO308" s="541"/>
      <c r="AP308" s="541"/>
    </row>
    <row r="309" spans="29:42" s="74" customFormat="1" x14ac:dyDescent="0.3">
      <c r="AC309" s="540"/>
      <c r="AD309" s="540"/>
      <c r="AE309" s="540"/>
      <c r="AN309" s="541"/>
      <c r="AO309" s="541"/>
      <c r="AP309" s="541"/>
    </row>
    <row r="310" spans="29:42" s="74" customFormat="1" x14ac:dyDescent="0.3">
      <c r="AC310" s="540"/>
      <c r="AD310" s="540"/>
      <c r="AE310" s="540"/>
      <c r="AN310" s="541"/>
      <c r="AO310" s="541"/>
      <c r="AP310" s="541"/>
    </row>
    <row r="311" spans="29:42" s="74" customFormat="1" x14ac:dyDescent="0.3">
      <c r="AC311" s="540"/>
      <c r="AD311" s="540"/>
      <c r="AE311" s="540"/>
      <c r="AN311" s="541"/>
      <c r="AO311" s="541"/>
      <c r="AP311" s="541"/>
    </row>
    <row r="312" spans="29:42" s="74" customFormat="1" x14ac:dyDescent="0.3">
      <c r="AC312" s="540"/>
      <c r="AD312" s="540"/>
      <c r="AE312" s="540"/>
      <c r="AN312" s="541"/>
      <c r="AO312" s="541"/>
      <c r="AP312" s="541"/>
    </row>
    <row r="313" spans="29:42" s="74" customFormat="1" x14ac:dyDescent="0.3">
      <c r="AC313" s="540"/>
      <c r="AD313" s="540"/>
      <c r="AE313" s="540"/>
      <c r="AN313" s="541"/>
      <c r="AO313" s="541"/>
      <c r="AP313" s="541"/>
    </row>
    <row r="314" spans="29:42" s="74" customFormat="1" x14ac:dyDescent="0.3">
      <c r="AC314" s="540"/>
      <c r="AD314" s="540"/>
      <c r="AE314" s="540"/>
      <c r="AN314" s="541"/>
      <c r="AO314" s="541"/>
      <c r="AP314" s="541"/>
    </row>
    <row r="315" spans="29:42" s="74" customFormat="1" x14ac:dyDescent="0.3">
      <c r="AC315" s="540"/>
      <c r="AD315" s="540"/>
      <c r="AE315" s="540"/>
      <c r="AN315" s="541"/>
      <c r="AO315" s="541"/>
      <c r="AP315" s="541"/>
    </row>
    <row r="316" spans="29:42" s="74" customFormat="1" x14ac:dyDescent="0.3">
      <c r="AC316" s="540"/>
      <c r="AD316" s="540"/>
      <c r="AE316" s="540"/>
      <c r="AN316" s="541"/>
      <c r="AO316" s="541"/>
      <c r="AP316" s="541"/>
    </row>
    <row r="317" spans="29:42" s="74" customFormat="1" x14ac:dyDescent="0.3">
      <c r="AC317" s="540"/>
      <c r="AD317" s="540"/>
      <c r="AE317" s="540"/>
      <c r="AN317" s="541"/>
      <c r="AO317" s="541"/>
      <c r="AP317" s="541"/>
    </row>
    <row r="318" spans="29:42" s="74" customFormat="1" x14ac:dyDescent="0.3">
      <c r="AC318" s="540"/>
      <c r="AD318" s="540"/>
      <c r="AE318" s="540"/>
      <c r="AN318" s="541"/>
      <c r="AO318" s="541"/>
      <c r="AP318" s="541"/>
    </row>
    <row r="319" spans="29:42" s="74" customFormat="1" x14ac:dyDescent="0.3">
      <c r="AC319" s="540"/>
      <c r="AD319" s="540"/>
      <c r="AE319" s="540"/>
      <c r="AN319" s="541"/>
      <c r="AO319" s="541"/>
      <c r="AP319" s="541"/>
    </row>
    <row r="320" spans="29:42" s="74" customFormat="1" x14ac:dyDescent="0.3">
      <c r="AC320" s="540"/>
      <c r="AD320" s="540"/>
      <c r="AE320" s="540"/>
      <c r="AN320" s="541"/>
      <c r="AO320" s="541"/>
      <c r="AP320" s="541"/>
    </row>
    <row r="321" spans="29:42" s="74" customFormat="1" x14ac:dyDescent="0.3">
      <c r="AC321" s="540"/>
      <c r="AD321" s="540"/>
      <c r="AE321" s="540"/>
      <c r="AN321" s="541"/>
      <c r="AO321" s="541"/>
      <c r="AP321" s="541"/>
    </row>
    <row r="322" spans="29:42" s="74" customFormat="1" x14ac:dyDescent="0.3">
      <c r="AC322" s="540"/>
      <c r="AD322" s="540"/>
      <c r="AE322" s="540"/>
      <c r="AN322" s="541"/>
      <c r="AO322" s="541"/>
      <c r="AP322" s="541"/>
    </row>
    <row r="323" spans="29:42" s="74" customFormat="1" x14ac:dyDescent="0.3">
      <c r="AC323" s="540"/>
      <c r="AD323" s="540"/>
      <c r="AE323" s="540"/>
      <c r="AN323" s="541"/>
      <c r="AO323" s="541"/>
      <c r="AP323" s="541"/>
    </row>
    <row r="324" spans="29:42" s="74" customFormat="1" x14ac:dyDescent="0.3">
      <c r="AC324" s="540"/>
      <c r="AD324" s="540"/>
      <c r="AE324" s="540"/>
      <c r="AN324" s="541"/>
      <c r="AO324" s="541"/>
      <c r="AP324" s="541"/>
    </row>
    <row r="325" spans="29:42" s="74" customFormat="1" x14ac:dyDescent="0.3">
      <c r="AC325" s="540"/>
      <c r="AD325" s="540"/>
      <c r="AE325" s="540"/>
      <c r="AN325" s="541"/>
      <c r="AO325" s="541"/>
      <c r="AP325" s="541"/>
    </row>
    <row r="326" spans="29:42" s="74" customFormat="1" x14ac:dyDescent="0.3">
      <c r="AC326" s="540"/>
      <c r="AD326" s="540"/>
      <c r="AE326" s="540"/>
      <c r="AN326" s="541"/>
      <c r="AO326" s="541"/>
      <c r="AP326" s="541"/>
    </row>
    <row r="327" spans="29:42" s="74" customFormat="1" x14ac:dyDescent="0.3">
      <c r="AC327" s="540"/>
      <c r="AD327" s="540"/>
      <c r="AE327" s="540"/>
      <c r="AN327" s="541"/>
      <c r="AO327" s="541"/>
      <c r="AP327" s="541"/>
    </row>
    <row r="328" spans="29:42" s="74" customFormat="1" x14ac:dyDescent="0.3">
      <c r="AC328" s="540"/>
      <c r="AD328" s="540"/>
      <c r="AE328" s="540"/>
      <c r="AN328" s="541"/>
      <c r="AO328" s="541"/>
      <c r="AP328" s="541"/>
    </row>
    <row r="329" spans="29:42" s="74" customFormat="1" x14ac:dyDescent="0.3">
      <c r="AC329" s="540"/>
      <c r="AD329" s="540"/>
      <c r="AE329" s="540"/>
      <c r="AN329" s="541"/>
      <c r="AO329" s="541"/>
      <c r="AP329" s="541"/>
    </row>
    <row r="330" spans="29:42" s="74" customFormat="1" x14ac:dyDescent="0.3">
      <c r="AC330" s="540"/>
      <c r="AD330" s="540"/>
      <c r="AE330" s="540"/>
      <c r="AN330" s="541"/>
      <c r="AO330" s="541"/>
      <c r="AP330" s="541"/>
    </row>
    <row r="331" spans="29:42" s="74" customFormat="1" x14ac:dyDescent="0.3">
      <c r="AC331" s="540"/>
      <c r="AD331" s="540"/>
      <c r="AE331" s="540"/>
      <c r="AN331" s="541"/>
      <c r="AO331" s="541"/>
      <c r="AP331" s="541"/>
    </row>
    <row r="332" spans="29:42" s="74" customFormat="1" x14ac:dyDescent="0.3">
      <c r="AC332" s="540"/>
      <c r="AD332" s="540"/>
      <c r="AE332" s="540"/>
      <c r="AN332" s="541"/>
      <c r="AO332" s="541"/>
      <c r="AP332" s="541"/>
    </row>
    <row r="333" spans="29:42" s="74" customFormat="1" x14ac:dyDescent="0.3">
      <c r="AC333" s="540"/>
      <c r="AD333" s="540"/>
      <c r="AE333" s="540"/>
      <c r="AN333" s="541"/>
      <c r="AO333" s="541"/>
      <c r="AP333" s="541"/>
    </row>
    <row r="334" spans="29:42" s="74" customFormat="1" x14ac:dyDescent="0.3">
      <c r="AC334" s="540"/>
      <c r="AD334" s="540"/>
      <c r="AE334" s="540"/>
      <c r="AN334" s="541"/>
      <c r="AO334" s="541"/>
      <c r="AP334" s="541"/>
    </row>
    <row r="335" spans="29:42" s="74" customFormat="1" x14ac:dyDescent="0.3">
      <c r="AC335" s="540"/>
      <c r="AD335" s="540"/>
      <c r="AE335" s="540"/>
      <c r="AN335" s="541"/>
      <c r="AO335" s="541"/>
      <c r="AP335" s="541"/>
    </row>
    <row r="336" spans="29:42" s="74" customFormat="1" x14ac:dyDescent="0.3">
      <c r="AC336" s="540"/>
      <c r="AD336" s="540"/>
      <c r="AE336" s="540"/>
      <c r="AN336" s="541"/>
      <c r="AO336" s="541"/>
      <c r="AP336" s="541"/>
    </row>
    <row r="337" spans="29:42" s="74" customFormat="1" x14ac:dyDescent="0.3">
      <c r="AC337" s="540"/>
      <c r="AD337" s="540"/>
      <c r="AE337" s="540"/>
      <c r="AN337" s="541"/>
      <c r="AO337" s="541"/>
      <c r="AP337" s="541"/>
    </row>
    <row r="338" spans="29:42" s="74" customFormat="1" x14ac:dyDescent="0.3">
      <c r="AC338" s="540"/>
      <c r="AD338" s="540"/>
      <c r="AE338" s="540"/>
      <c r="AN338" s="541"/>
      <c r="AO338" s="541"/>
      <c r="AP338" s="541"/>
    </row>
    <row r="339" spans="29:42" s="74" customFormat="1" x14ac:dyDescent="0.3">
      <c r="AC339" s="540"/>
      <c r="AD339" s="540"/>
      <c r="AE339" s="540"/>
      <c r="AN339" s="541"/>
      <c r="AO339" s="541"/>
      <c r="AP339" s="541"/>
    </row>
    <row r="340" spans="29:42" s="74" customFormat="1" x14ac:dyDescent="0.3">
      <c r="AC340" s="540"/>
      <c r="AD340" s="540"/>
      <c r="AE340" s="540"/>
      <c r="AN340" s="541"/>
      <c r="AO340" s="541"/>
      <c r="AP340" s="541"/>
    </row>
    <row r="341" spans="29:42" s="74" customFormat="1" x14ac:dyDescent="0.3">
      <c r="AC341" s="540"/>
      <c r="AD341" s="540"/>
      <c r="AE341" s="540"/>
      <c r="AN341" s="541"/>
      <c r="AO341" s="541"/>
      <c r="AP341" s="541"/>
    </row>
    <row r="342" spans="29:42" s="74" customFormat="1" x14ac:dyDescent="0.3">
      <c r="AC342" s="540"/>
      <c r="AD342" s="540"/>
      <c r="AE342" s="540"/>
      <c r="AN342" s="541"/>
      <c r="AO342" s="541"/>
      <c r="AP342" s="541"/>
    </row>
    <row r="343" spans="29:42" s="74" customFormat="1" x14ac:dyDescent="0.3">
      <c r="AC343" s="540"/>
      <c r="AD343" s="540"/>
      <c r="AE343" s="540"/>
      <c r="AN343" s="541"/>
      <c r="AO343" s="541"/>
      <c r="AP343" s="541"/>
    </row>
    <row r="344" spans="29:42" s="74" customFormat="1" x14ac:dyDescent="0.3">
      <c r="AC344" s="540"/>
      <c r="AD344" s="540"/>
      <c r="AE344" s="540"/>
      <c r="AN344" s="541"/>
      <c r="AO344" s="541"/>
      <c r="AP344" s="541"/>
    </row>
    <row r="345" spans="29:42" s="74" customFormat="1" x14ac:dyDescent="0.3">
      <c r="AC345" s="540"/>
      <c r="AD345" s="540"/>
      <c r="AE345" s="540"/>
      <c r="AN345" s="541"/>
      <c r="AO345" s="541"/>
      <c r="AP345" s="541"/>
    </row>
    <row r="346" spans="29:42" s="74" customFormat="1" x14ac:dyDescent="0.3">
      <c r="AC346" s="540"/>
      <c r="AD346" s="540"/>
      <c r="AE346" s="540"/>
      <c r="AN346" s="541"/>
      <c r="AO346" s="541"/>
      <c r="AP346" s="541"/>
    </row>
    <row r="347" spans="29:42" s="74" customFormat="1" x14ac:dyDescent="0.3">
      <c r="AC347" s="540"/>
      <c r="AD347" s="540"/>
      <c r="AE347" s="540"/>
      <c r="AN347" s="541"/>
      <c r="AO347" s="541"/>
      <c r="AP347" s="541"/>
    </row>
    <row r="348" spans="29:42" s="74" customFormat="1" x14ac:dyDescent="0.3">
      <c r="AC348" s="540"/>
      <c r="AD348" s="540"/>
      <c r="AE348" s="540"/>
      <c r="AN348" s="541"/>
      <c r="AO348" s="541"/>
      <c r="AP348" s="541"/>
    </row>
    <row r="349" spans="29:42" s="74" customFormat="1" x14ac:dyDescent="0.3">
      <c r="AC349" s="540"/>
      <c r="AD349" s="540"/>
      <c r="AE349" s="540"/>
      <c r="AN349" s="541"/>
      <c r="AO349" s="541"/>
      <c r="AP349" s="541"/>
    </row>
    <row r="350" spans="29:42" s="74" customFormat="1" x14ac:dyDescent="0.3">
      <c r="AC350" s="540"/>
      <c r="AD350" s="540"/>
      <c r="AE350" s="540"/>
      <c r="AN350" s="541"/>
      <c r="AO350" s="541"/>
      <c r="AP350" s="541"/>
    </row>
    <row r="351" spans="29:42" s="74" customFormat="1" x14ac:dyDescent="0.3">
      <c r="AC351" s="540"/>
      <c r="AD351" s="540"/>
      <c r="AE351" s="540"/>
      <c r="AN351" s="541"/>
      <c r="AO351" s="541"/>
      <c r="AP351" s="541"/>
    </row>
    <row r="352" spans="29:42" s="74" customFormat="1" x14ac:dyDescent="0.3">
      <c r="AC352" s="540"/>
      <c r="AD352" s="540"/>
      <c r="AE352" s="540"/>
      <c r="AN352" s="541"/>
      <c r="AO352" s="541"/>
      <c r="AP352" s="541"/>
    </row>
    <row r="353" spans="29:42" s="74" customFormat="1" x14ac:dyDescent="0.3">
      <c r="AC353" s="540"/>
      <c r="AD353" s="540"/>
      <c r="AE353" s="540"/>
      <c r="AN353" s="541"/>
      <c r="AO353" s="541"/>
      <c r="AP353" s="541"/>
    </row>
    <row r="354" spans="29:42" s="74" customFormat="1" x14ac:dyDescent="0.3">
      <c r="AC354" s="540"/>
      <c r="AD354" s="540"/>
      <c r="AE354" s="540"/>
      <c r="AN354" s="541"/>
      <c r="AO354" s="541"/>
      <c r="AP354" s="541"/>
    </row>
    <row r="355" spans="29:42" s="74" customFormat="1" x14ac:dyDescent="0.3">
      <c r="AC355" s="540"/>
      <c r="AD355" s="540"/>
      <c r="AE355" s="540"/>
      <c r="AN355" s="541"/>
      <c r="AO355" s="541"/>
      <c r="AP355" s="541"/>
    </row>
    <row r="356" spans="29:42" s="74" customFormat="1" x14ac:dyDescent="0.3">
      <c r="AC356" s="540"/>
      <c r="AD356" s="540"/>
      <c r="AE356" s="540"/>
      <c r="AN356" s="541"/>
      <c r="AO356" s="541"/>
      <c r="AP356" s="541"/>
    </row>
    <row r="357" spans="29:42" s="74" customFormat="1" x14ac:dyDescent="0.3">
      <c r="AC357" s="540"/>
      <c r="AD357" s="540"/>
      <c r="AE357" s="540"/>
      <c r="AN357" s="541"/>
      <c r="AO357" s="541"/>
      <c r="AP357" s="541"/>
    </row>
    <row r="358" spans="29:42" s="74" customFormat="1" x14ac:dyDescent="0.3">
      <c r="AC358" s="540"/>
      <c r="AD358" s="540"/>
      <c r="AE358" s="540"/>
      <c r="AN358" s="541"/>
      <c r="AO358" s="541"/>
      <c r="AP358" s="541"/>
    </row>
    <row r="359" spans="29:42" s="74" customFormat="1" x14ac:dyDescent="0.3">
      <c r="AC359" s="540"/>
      <c r="AD359" s="540"/>
      <c r="AE359" s="540"/>
      <c r="AN359" s="541"/>
      <c r="AO359" s="541"/>
      <c r="AP359" s="541"/>
    </row>
    <row r="360" spans="29:42" s="74" customFormat="1" x14ac:dyDescent="0.3">
      <c r="AC360" s="540"/>
      <c r="AD360" s="540"/>
      <c r="AE360" s="540"/>
      <c r="AN360" s="541"/>
      <c r="AO360" s="541"/>
      <c r="AP360" s="541"/>
    </row>
    <row r="361" spans="29:42" s="74" customFormat="1" x14ac:dyDescent="0.3">
      <c r="AC361" s="540"/>
      <c r="AD361" s="540"/>
      <c r="AE361" s="540"/>
      <c r="AN361" s="541"/>
      <c r="AO361" s="541"/>
      <c r="AP361" s="541"/>
    </row>
    <row r="362" spans="29:42" s="74" customFormat="1" x14ac:dyDescent="0.3">
      <c r="AC362" s="540"/>
      <c r="AD362" s="540"/>
      <c r="AE362" s="540"/>
      <c r="AN362" s="541"/>
      <c r="AO362" s="541"/>
      <c r="AP362" s="541"/>
    </row>
    <row r="363" spans="29:42" s="74" customFormat="1" x14ac:dyDescent="0.3">
      <c r="AC363" s="540"/>
      <c r="AD363" s="540"/>
      <c r="AE363" s="540"/>
      <c r="AN363" s="541"/>
      <c r="AO363" s="541"/>
      <c r="AP363" s="541"/>
    </row>
    <row r="364" spans="29:42" s="74" customFormat="1" x14ac:dyDescent="0.3">
      <c r="AC364" s="540"/>
      <c r="AD364" s="540"/>
      <c r="AE364" s="540"/>
      <c r="AN364" s="541"/>
      <c r="AO364" s="541"/>
      <c r="AP364" s="541"/>
    </row>
    <row r="365" spans="29:42" s="74" customFormat="1" x14ac:dyDescent="0.3">
      <c r="AC365" s="540"/>
      <c r="AD365" s="540"/>
      <c r="AE365" s="540"/>
      <c r="AN365" s="541"/>
      <c r="AO365" s="541"/>
      <c r="AP365" s="541"/>
    </row>
    <row r="366" spans="29:42" s="74" customFormat="1" x14ac:dyDescent="0.3">
      <c r="AC366" s="540"/>
      <c r="AD366" s="540"/>
      <c r="AE366" s="540"/>
      <c r="AN366" s="541"/>
      <c r="AO366" s="541"/>
      <c r="AP366" s="541"/>
    </row>
    <row r="367" spans="29:42" s="74" customFormat="1" x14ac:dyDescent="0.3">
      <c r="AC367" s="540"/>
      <c r="AD367" s="540"/>
      <c r="AE367" s="540"/>
      <c r="AN367" s="541"/>
      <c r="AO367" s="541"/>
      <c r="AP367" s="541"/>
    </row>
    <row r="368" spans="29:42" s="74" customFormat="1" x14ac:dyDescent="0.3">
      <c r="AC368" s="540"/>
      <c r="AD368" s="540"/>
      <c r="AE368" s="540"/>
      <c r="AN368" s="541"/>
      <c r="AO368" s="541"/>
      <c r="AP368" s="541"/>
    </row>
    <row r="369" spans="29:42" s="74" customFormat="1" x14ac:dyDescent="0.3">
      <c r="AC369" s="540"/>
      <c r="AD369" s="540"/>
      <c r="AE369" s="540"/>
      <c r="AN369" s="541"/>
      <c r="AO369" s="541"/>
      <c r="AP369" s="541"/>
    </row>
    <row r="370" spans="29:42" s="74" customFormat="1" x14ac:dyDescent="0.3">
      <c r="AC370" s="540"/>
      <c r="AD370" s="540"/>
      <c r="AE370" s="540"/>
      <c r="AN370" s="541"/>
      <c r="AO370" s="541"/>
      <c r="AP370" s="541"/>
    </row>
    <row r="371" spans="29:42" s="74" customFormat="1" x14ac:dyDescent="0.3">
      <c r="AC371" s="540"/>
      <c r="AD371" s="540"/>
      <c r="AE371" s="540"/>
      <c r="AN371" s="541"/>
      <c r="AO371" s="541"/>
      <c r="AP371" s="541"/>
    </row>
    <row r="372" spans="29:42" s="74" customFormat="1" x14ac:dyDescent="0.3">
      <c r="AC372" s="540"/>
      <c r="AD372" s="540"/>
      <c r="AE372" s="540"/>
      <c r="AN372" s="541"/>
      <c r="AO372" s="541"/>
      <c r="AP372" s="541"/>
    </row>
    <row r="373" spans="29:42" s="74" customFormat="1" x14ac:dyDescent="0.3">
      <c r="AC373" s="540"/>
      <c r="AD373" s="540"/>
      <c r="AE373" s="540"/>
      <c r="AN373" s="541"/>
      <c r="AO373" s="541"/>
      <c r="AP373" s="541"/>
    </row>
    <row r="374" spans="29:42" s="74" customFormat="1" x14ac:dyDescent="0.3">
      <c r="AC374" s="540"/>
      <c r="AD374" s="540"/>
      <c r="AE374" s="540"/>
      <c r="AN374" s="541"/>
      <c r="AO374" s="541"/>
      <c r="AP374" s="541"/>
    </row>
    <row r="375" spans="29:42" s="74" customFormat="1" x14ac:dyDescent="0.3">
      <c r="AC375" s="540"/>
      <c r="AD375" s="540"/>
      <c r="AE375" s="540"/>
      <c r="AN375" s="541"/>
      <c r="AO375" s="541"/>
      <c r="AP375" s="541"/>
    </row>
    <row r="376" spans="29:42" s="74" customFormat="1" x14ac:dyDescent="0.3">
      <c r="AC376" s="540"/>
      <c r="AD376" s="540"/>
      <c r="AE376" s="540"/>
      <c r="AN376" s="541"/>
      <c r="AO376" s="541"/>
      <c r="AP376" s="541"/>
    </row>
    <row r="377" spans="29:42" s="74" customFormat="1" x14ac:dyDescent="0.3">
      <c r="AC377" s="540"/>
      <c r="AD377" s="540"/>
      <c r="AE377" s="540"/>
      <c r="AN377" s="541"/>
      <c r="AO377" s="541"/>
      <c r="AP377" s="541"/>
    </row>
    <row r="378" spans="29:42" s="74" customFormat="1" x14ac:dyDescent="0.3">
      <c r="AC378" s="540"/>
      <c r="AD378" s="540"/>
      <c r="AE378" s="540"/>
      <c r="AN378" s="541"/>
      <c r="AO378" s="541"/>
      <c r="AP378" s="541"/>
    </row>
    <row r="379" spans="29:42" s="74" customFormat="1" x14ac:dyDescent="0.3">
      <c r="AC379" s="540"/>
      <c r="AD379" s="540"/>
      <c r="AE379" s="540"/>
      <c r="AN379" s="541"/>
      <c r="AO379" s="541"/>
      <c r="AP379" s="541"/>
    </row>
    <row r="380" spans="29:42" s="74" customFormat="1" x14ac:dyDescent="0.3">
      <c r="AC380" s="540"/>
      <c r="AD380" s="540"/>
      <c r="AE380" s="540"/>
      <c r="AN380" s="541"/>
      <c r="AO380" s="541"/>
      <c r="AP380" s="541"/>
    </row>
    <row r="381" spans="29:42" s="74" customFormat="1" x14ac:dyDescent="0.3">
      <c r="AC381" s="540"/>
      <c r="AD381" s="540"/>
      <c r="AE381" s="540"/>
      <c r="AN381" s="541"/>
      <c r="AO381" s="541"/>
      <c r="AP381" s="541"/>
    </row>
    <row r="382" spans="29:42" s="74" customFormat="1" x14ac:dyDescent="0.3">
      <c r="AC382" s="540"/>
      <c r="AD382" s="540"/>
      <c r="AE382" s="540"/>
      <c r="AN382" s="541"/>
      <c r="AO382" s="541"/>
      <c r="AP382" s="541"/>
    </row>
    <row r="383" spans="29:42" s="74" customFormat="1" x14ac:dyDescent="0.3">
      <c r="AC383" s="540"/>
      <c r="AD383" s="540"/>
      <c r="AE383" s="540"/>
      <c r="AN383" s="541"/>
      <c r="AO383" s="541"/>
      <c r="AP383" s="541"/>
    </row>
    <row r="384" spans="29:42" s="74" customFormat="1" x14ac:dyDescent="0.3">
      <c r="AC384" s="540"/>
      <c r="AD384" s="540"/>
      <c r="AE384" s="540"/>
      <c r="AN384" s="541"/>
      <c r="AO384" s="541"/>
      <c r="AP384" s="541"/>
    </row>
    <row r="385" spans="29:42" s="74" customFormat="1" x14ac:dyDescent="0.3">
      <c r="AC385" s="540"/>
      <c r="AD385" s="540"/>
      <c r="AE385" s="540"/>
      <c r="AN385" s="541"/>
      <c r="AO385" s="541"/>
      <c r="AP385" s="541"/>
    </row>
    <row r="386" spans="29:42" s="74" customFormat="1" x14ac:dyDescent="0.3">
      <c r="AC386" s="540"/>
      <c r="AD386" s="540"/>
      <c r="AE386" s="540"/>
      <c r="AN386" s="541"/>
      <c r="AO386" s="541"/>
      <c r="AP386" s="541"/>
    </row>
    <row r="387" spans="29:42" s="74" customFormat="1" x14ac:dyDescent="0.3">
      <c r="AC387" s="540"/>
      <c r="AD387" s="540"/>
      <c r="AE387" s="540"/>
      <c r="AN387" s="541"/>
      <c r="AO387" s="541"/>
      <c r="AP387" s="541"/>
    </row>
    <row r="388" spans="29:42" s="74" customFormat="1" x14ac:dyDescent="0.3">
      <c r="AC388" s="540"/>
      <c r="AD388" s="540"/>
      <c r="AE388" s="540"/>
      <c r="AN388" s="541"/>
      <c r="AO388" s="541"/>
      <c r="AP388" s="541"/>
    </row>
    <row r="389" spans="29:42" s="74" customFormat="1" x14ac:dyDescent="0.3">
      <c r="AC389" s="540"/>
      <c r="AD389" s="540"/>
      <c r="AE389" s="540"/>
      <c r="AN389" s="541"/>
      <c r="AO389" s="541"/>
      <c r="AP389" s="541"/>
    </row>
    <row r="390" spans="29:42" s="74" customFormat="1" x14ac:dyDescent="0.3">
      <c r="AC390" s="540"/>
      <c r="AD390" s="540"/>
      <c r="AE390" s="540"/>
      <c r="AN390" s="541"/>
      <c r="AO390" s="541"/>
      <c r="AP390" s="541"/>
    </row>
    <row r="391" spans="29:42" s="74" customFormat="1" x14ac:dyDescent="0.3">
      <c r="AC391" s="540"/>
      <c r="AD391" s="540"/>
      <c r="AE391" s="540"/>
      <c r="AN391" s="541"/>
      <c r="AO391" s="541"/>
      <c r="AP391" s="541"/>
    </row>
    <row r="392" spans="29:42" s="74" customFormat="1" x14ac:dyDescent="0.3">
      <c r="AC392" s="540"/>
      <c r="AD392" s="540"/>
      <c r="AE392" s="540"/>
      <c r="AN392" s="541"/>
      <c r="AO392" s="541"/>
      <c r="AP392" s="541"/>
    </row>
    <row r="393" spans="29:42" s="74" customFormat="1" x14ac:dyDescent="0.3">
      <c r="AC393" s="540"/>
      <c r="AD393" s="540"/>
      <c r="AE393" s="540"/>
      <c r="AN393" s="541"/>
      <c r="AO393" s="541"/>
      <c r="AP393" s="541"/>
    </row>
    <row r="394" spans="29:42" s="74" customFormat="1" x14ac:dyDescent="0.3">
      <c r="AC394" s="540"/>
      <c r="AD394" s="540"/>
      <c r="AE394" s="540"/>
      <c r="AN394" s="541"/>
      <c r="AO394" s="541"/>
      <c r="AP394" s="541"/>
    </row>
    <row r="395" spans="29:42" s="74" customFormat="1" x14ac:dyDescent="0.3">
      <c r="AC395" s="540"/>
      <c r="AD395" s="540"/>
      <c r="AE395" s="540"/>
      <c r="AN395" s="541"/>
      <c r="AO395" s="541"/>
      <c r="AP395" s="541"/>
    </row>
    <row r="396" spans="29:42" s="74" customFormat="1" x14ac:dyDescent="0.3">
      <c r="AC396" s="540"/>
      <c r="AD396" s="540"/>
      <c r="AE396" s="540"/>
      <c r="AN396" s="541"/>
      <c r="AO396" s="541"/>
      <c r="AP396" s="541"/>
    </row>
    <row r="397" spans="29:42" s="74" customFormat="1" x14ac:dyDescent="0.3">
      <c r="AC397" s="540"/>
      <c r="AD397" s="540"/>
      <c r="AE397" s="540"/>
      <c r="AN397" s="541"/>
      <c r="AO397" s="541"/>
      <c r="AP397" s="541"/>
    </row>
    <row r="398" spans="29:42" s="74" customFormat="1" x14ac:dyDescent="0.3">
      <c r="AC398" s="540"/>
      <c r="AD398" s="540"/>
      <c r="AE398" s="540"/>
      <c r="AN398" s="541"/>
      <c r="AO398" s="541"/>
      <c r="AP398" s="541"/>
    </row>
    <row r="399" spans="29:42" s="74" customFormat="1" x14ac:dyDescent="0.3">
      <c r="AC399" s="540"/>
      <c r="AD399" s="540"/>
      <c r="AE399" s="540"/>
      <c r="AN399" s="541"/>
      <c r="AO399" s="541"/>
      <c r="AP399" s="541"/>
    </row>
    <row r="400" spans="29:42" s="74" customFormat="1" x14ac:dyDescent="0.3">
      <c r="AC400" s="540"/>
      <c r="AD400" s="540"/>
      <c r="AE400" s="540"/>
      <c r="AN400" s="541"/>
      <c r="AO400" s="541"/>
      <c r="AP400" s="541"/>
    </row>
    <row r="401" spans="29:42" s="74" customFormat="1" x14ac:dyDescent="0.3">
      <c r="AC401" s="540"/>
      <c r="AD401" s="540"/>
      <c r="AE401" s="540"/>
      <c r="AN401" s="541"/>
      <c r="AO401" s="541"/>
      <c r="AP401" s="541"/>
    </row>
    <row r="402" spans="29:42" s="74" customFormat="1" x14ac:dyDescent="0.3">
      <c r="AC402" s="540"/>
      <c r="AD402" s="540"/>
      <c r="AE402" s="540"/>
      <c r="AN402" s="541"/>
      <c r="AO402" s="541"/>
      <c r="AP402" s="541"/>
    </row>
    <row r="403" spans="29:42" s="74" customFormat="1" x14ac:dyDescent="0.3">
      <c r="AC403" s="540"/>
      <c r="AD403" s="540"/>
      <c r="AE403" s="540"/>
      <c r="AN403" s="541"/>
      <c r="AO403" s="541"/>
      <c r="AP403" s="541"/>
    </row>
    <row r="404" spans="29:42" s="74" customFormat="1" x14ac:dyDescent="0.3">
      <c r="AC404" s="540"/>
      <c r="AD404" s="540"/>
      <c r="AE404" s="540"/>
      <c r="AN404" s="541"/>
      <c r="AO404" s="541"/>
      <c r="AP404" s="541"/>
    </row>
    <row r="405" spans="29:42" s="74" customFormat="1" x14ac:dyDescent="0.3">
      <c r="AC405" s="540"/>
      <c r="AD405" s="540"/>
      <c r="AE405" s="540"/>
      <c r="AN405" s="541"/>
      <c r="AO405" s="541"/>
      <c r="AP405" s="541"/>
    </row>
    <row r="406" spans="29:42" s="74" customFormat="1" x14ac:dyDescent="0.3">
      <c r="AC406" s="540"/>
      <c r="AD406" s="540"/>
      <c r="AE406" s="540"/>
      <c r="AN406" s="541"/>
      <c r="AO406" s="541"/>
      <c r="AP406" s="541"/>
    </row>
    <row r="407" spans="29:42" s="74" customFormat="1" x14ac:dyDescent="0.3">
      <c r="AC407" s="540"/>
      <c r="AD407" s="540"/>
      <c r="AE407" s="540"/>
      <c r="AN407" s="541"/>
      <c r="AO407" s="541"/>
      <c r="AP407" s="541"/>
    </row>
    <row r="408" spans="29:42" s="74" customFormat="1" x14ac:dyDescent="0.3">
      <c r="AC408" s="540"/>
      <c r="AD408" s="540"/>
      <c r="AE408" s="540"/>
      <c r="AN408" s="541"/>
      <c r="AO408" s="541"/>
      <c r="AP408" s="541"/>
    </row>
    <row r="409" spans="29:42" s="74" customFormat="1" x14ac:dyDescent="0.3">
      <c r="AC409" s="540"/>
      <c r="AD409" s="540"/>
      <c r="AE409" s="540"/>
      <c r="AN409" s="541"/>
      <c r="AO409" s="541"/>
      <c r="AP409" s="541"/>
    </row>
    <row r="410" spans="29:42" s="74" customFormat="1" x14ac:dyDescent="0.3">
      <c r="AC410" s="540"/>
      <c r="AD410" s="540"/>
      <c r="AE410" s="540"/>
      <c r="AN410" s="541"/>
      <c r="AO410" s="541"/>
      <c r="AP410" s="541"/>
    </row>
    <row r="411" spans="29:42" s="74" customFormat="1" x14ac:dyDescent="0.3">
      <c r="AC411" s="540"/>
      <c r="AD411" s="540"/>
      <c r="AE411" s="540"/>
      <c r="AN411" s="541"/>
      <c r="AO411" s="541"/>
      <c r="AP411" s="541"/>
    </row>
    <row r="412" spans="29:42" s="74" customFormat="1" x14ac:dyDescent="0.3">
      <c r="AC412" s="540"/>
      <c r="AD412" s="540"/>
      <c r="AE412" s="540"/>
      <c r="AN412" s="541"/>
      <c r="AO412" s="541"/>
      <c r="AP412" s="541"/>
    </row>
    <row r="413" spans="29:42" s="74" customFormat="1" x14ac:dyDescent="0.3">
      <c r="AC413" s="540"/>
      <c r="AD413" s="540"/>
      <c r="AE413" s="540"/>
      <c r="AN413" s="541"/>
      <c r="AO413" s="541"/>
      <c r="AP413" s="541"/>
    </row>
    <row r="414" spans="29:42" s="74" customFormat="1" x14ac:dyDescent="0.3">
      <c r="AC414" s="540"/>
      <c r="AD414" s="540"/>
      <c r="AE414" s="540"/>
      <c r="AN414" s="541"/>
      <c r="AO414" s="541"/>
      <c r="AP414" s="541"/>
    </row>
    <row r="415" spans="29:42" s="74" customFormat="1" x14ac:dyDescent="0.3">
      <c r="AC415" s="540"/>
      <c r="AD415" s="540"/>
      <c r="AE415" s="540"/>
      <c r="AN415" s="541"/>
      <c r="AO415" s="541"/>
      <c r="AP415" s="541"/>
    </row>
    <row r="416" spans="29:42" s="74" customFormat="1" x14ac:dyDescent="0.3">
      <c r="AC416" s="540"/>
      <c r="AD416" s="540"/>
      <c r="AE416" s="540"/>
      <c r="AN416" s="541"/>
      <c r="AO416" s="541"/>
      <c r="AP416" s="541"/>
    </row>
    <row r="417" spans="29:42" s="74" customFormat="1" x14ac:dyDescent="0.3">
      <c r="AC417" s="540"/>
      <c r="AD417" s="540"/>
      <c r="AE417" s="540"/>
      <c r="AN417" s="541"/>
      <c r="AO417" s="541"/>
      <c r="AP417" s="541"/>
    </row>
    <row r="418" spans="29:42" s="74" customFormat="1" x14ac:dyDescent="0.3">
      <c r="AC418" s="540"/>
      <c r="AD418" s="540"/>
      <c r="AE418" s="540"/>
      <c r="AN418" s="541"/>
      <c r="AO418" s="541"/>
      <c r="AP418" s="541"/>
    </row>
    <row r="419" spans="29:42" s="74" customFormat="1" x14ac:dyDescent="0.3">
      <c r="AC419" s="540"/>
      <c r="AD419" s="540"/>
      <c r="AE419" s="540"/>
      <c r="AN419" s="541"/>
      <c r="AO419" s="541"/>
      <c r="AP419" s="541"/>
    </row>
    <row r="420" spans="29:42" s="74" customFormat="1" x14ac:dyDescent="0.3">
      <c r="AC420" s="540"/>
      <c r="AD420" s="540"/>
      <c r="AE420" s="540"/>
      <c r="AN420" s="541"/>
      <c r="AO420" s="541"/>
      <c r="AP420" s="541"/>
    </row>
    <row r="421" spans="29:42" s="74" customFormat="1" x14ac:dyDescent="0.3">
      <c r="AC421" s="540"/>
      <c r="AD421" s="540"/>
      <c r="AE421" s="540"/>
      <c r="AN421" s="541"/>
      <c r="AO421" s="541"/>
      <c r="AP421" s="541"/>
    </row>
    <row r="422" spans="29:42" s="74" customFormat="1" x14ac:dyDescent="0.3">
      <c r="AC422" s="540"/>
      <c r="AD422" s="540"/>
      <c r="AE422" s="540"/>
      <c r="AN422" s="541"/>
      <c r="AO422" s="541"/>
      <c r="AP422" s="541"/>
    </row>
    <row r="423" spans="29:42" s="74" customFormat="1" x14ac:dyDescent="0.3">
      <c r="AC423" s="540"/>
      <c r="AD423" s="540"/>
      <c r="AE423" s="540"/>
      <c r="AN423" s="541"/>
      <c r="AO423" s="541"/>
      <c r="AP423" s="541"/>
    </row>
    <row r="424" spans="29:42" s="74" customFormat="1" x14ac:dyDescent="0.3">
      <c r="AC424" s="540"/>
      <c r="AD424" s="540"/>
      <c r="AE424" s="540"/>
      <c r="AN424" s="541"/>
      <c r="AO424" s="541"/>
      <c r="AP424" s="541"/>
    </row>
    <row r="425" spans="29:42" s="74" customFormat="1" x14ac:dyDescent="0.3">
      <c r="AC425" s="540"/>
      <c r="AD425" s="540"/>
      <c r="AE425" s="540"/>
      <c r="AN425" s="541"/>
      <c r="AO425" s="541"/>
      <c r="AP425" s="541"/>
    </row>
    <row r="426" spans="29:42" s="74" customFormat="1" x14ac:dyDescent="0.3">
      <c r="AC426" s="540"/>
      <c r="AD426" s="540"/>
      <c r="AE426" s="540"/>
      <c r="AN426" s="541"/>
      <c r="AO426" s="541"/>
      <c r="AP426" s="541"/>
    </row>
    <row r="427" spans="29:42" s="74" customFormat="1" x14ac:dyDescent="0.3">
      <c r="AC427" s="540"/>
      <c r="AD427" s="540"/>
      <c r="AE427" s="540"/>
      <c r="AN427" s="541"/>
      <c r="AO427" s="541"/>
      <c r="AP427" s="541"/>
    </row>
    <row r="428" spans="29:42" s="74" customFormat="1" x14ac:dyDescent="0.3">
      <c r="AC428" s="540"/>
      <c r="AD428" s="540"/>
      <c r="AE428" s="540"/>
      <c r="AN428" s="541"/>
      <c r="AO428" s="541"/>
      <c r="AP428" s="541"/>
    </row>
    <row r="429" spans="29:42" s="74" customFormat="1" x14ac:dyDescent="0.3">
      <c r="AC429" s="540"/>
      <c r="AD429" s="540"/>
      <c r="AE429" s="540"/>
      <c r="AN429" s="541"/>
      <c r="AO429" s="541"/>
      <c r="AP429" s="541"/>
    </row>
    <row r="430" spans="29:42" s="74" customFormat="1" x14ac:dyDescent="0.3">
      <c r="AC430" s="540"/>
      <c r="AD430" s="540"/>
      <c r="AE430" s="540"/>
      <c r="AN430" s="541"/>
      <c r="AO430" s="541"/>
      <c r="AP430" s="541"/>
    </row>
    <row r="431" spans="29:42" s="74" customFormat="1" x14ac:dyDescent="0.3">
      <c r="AC431" s="540"/>
      <c r="AD431" s="540"/>
      <c r="AE431" s="540"/>
      <c r="AN431" s="541"/>
      <c r="AO431" s="541"/>
      <c r="AP431" s="541"/>
    </row>
    <row r="432" spans="29:42" s="74" customFormat="1" x14ac:dyDescent="0.3">
      <c r="AC432" s="540"/>
      <c r="AD432" s="540"/>
      <c r="AE432" s="540"/>
      <c r="AN432" s="541"/>
      <c r="AO432" s="541"/>
      <c r="AP432" s="541"/>
    </row>
    <row r="433" spans="29:42" s="74" customFormat="1" x14ac:dyDescent="0.3">
      <c r="AC433" s="540"/>
      <c r="AD433" s="540"/>
      <c r="AE433" s="540"/>
      <c r="AN433" s="541"/>
      <c r="AO433" s="541"/>
      <c r="AP433" s="541"/>
    </row>
    <row r="434" spans="29:42" s="74" customFormat="1" x14ac:dyDescent="0.3">
      <c r="AC434" s="540"/>
      <c r="AD434" s="540"/>
      <c r="AE434" s="540"/>
      <c r="AN434" s="541"/>
      <c r="AO434" s="541"/>
      <c r="AP434" s="541"/>
    </row>
    <row r="435" spans="29:42" s="74" customFormat="1" x14ac:dyDescent="0.3">
      <c r="AC435" s="540"/>
      <c r="AD435" s="540"/>
      <c r="AE435" s="540"/>
      <c r="AN435" s="541"/>
      <c r="AO435" s="541"/>
      <c r="AP435" s="541"/>
    </row>
    <row r="436" spans="29:42" s="74" customFormat="1" x14ac:dyDescent="0.3">
      <c r="AC436" s="540"/>
      <c r="AD436" s="540"/>
      <c r="AE436" s="540"/>
      <c r="AN436" s="541"/>
      <c r="AO436" s="541"/>
      <c r="AP436" s="541"/>
    </row>
    <row r="437" spans="29:42" s="74" customFormat="1" x14ac:dyDescent="0.3">
      <c r="AC437" s="540"/>
      <c r="AD437" s="540"/>
      <c r="AE437" s="540"/>
      <c r="AN437" s="541"/>
      <c r="AO437" s="541"/>
      <c r="AP437" s="541"/>
    </row>
    <row r="438" spans="29:42" s="74" customFormat="1" x14ac:dyDescent="0.3">
      <c r="AC438" s="540"/>
      <c r="AD438" s="540"/>
      <c r="AE438" s="540"/>
      <c r="AN438" s="541"/>
      <c r="AO438" s="541"/>
      <c r="AP438" s="541"/>
    </row>
    <row r="439" spans="29:42" s="74" customFormat="1" x14ac:dyDescent="0.3">
      <c r="AC439" s="540"/>
      <c r="AD439" s="540"/>
      <c r="AE439" s="540"/>
      <c r="AN439" s="541"/>
      <c r="AO439" s="541"/>
      <c r="AP439" s="541"/>
    </row>
    <row r="440" spans="29:42" s="74" customFormat="1" x14ac:dyDescent="0.3">
      <c r="AC440" s="540"/>
      <c r="AD440" s="540"/>
      <c r="AE440" s="540"/>
      <c r="AN440" s="541"/>
      <c r="AO440" s="541"/>
      <c r="AP440" s="541"/>
    </row>
    <row r="441" spans="29:42" s="74" customFormat="1" x14ac:dyDescent="0.3">
      <c r="AC441" s="540"/>
      <c r="AD441" s="540"/>
      <c r="AE441" s="540"/>
      <c r="AN441" s="541"/>
      <c r="AO441" s="541"/>
      <c r="AP441" s="541"/>
    </row>
    <row r="442" spans="29:42" s="74" customFormat="1" x14ac:dyDescent="0.3">
      <c r="AC442" s="540"/>
      <c r="AD442" s="540"/>
      <c r="AE442" s="540"/>
      <c r="AN442" s="541"/>
      <c r="AO442" s="541"/>
      <c r="AP442" s="541"/>
    </row>
    <row r="443" spans="29:42" s="74" customFormat="1" x14ac:dyDescent="0.3">
      <c r="AC443" s="540"/>
      <c r="AD443" s="540"/>
      <c r="AE443" s="540"/>
      <c r="AN443" s="541"/>
      <c r="AO443" s="541"/>
      <c r="AP443" s="541"/>
    </row>
    <row r="444" spans="29:42" s="74" customFormat="1" x14ac:dyDescent="0.3">
      <c r="AC444" s="540"/>
      <c r="AD444" s="540"/>
      <c r="AE444" s="540"/>
      <c r="AN444" s="541"/>
      <c r="AO444" s="541"/>
      <c r="AP444" s="541"/>
    </row>
    <row r="445" spans="29:42" s="74" customFormat="1" x14ac:dyDescent="0.3">
      <c r="AC445" s="540"/>
      <c r="AD445" s="540"/>
      <c r="AE445" s="540"/>
      <c r="AN445" s="541"/>
      <c r="AO445" s="541"/>
      <c r="AP445" s="541"/>
    </row>
    <row r="446" spans="29:42" s="74" customFormat="1" x14ac:dyDescent="0.3">
      <c r="AC446" s="540"/>
      <c r="AD446" s="540"/>
      <c r="AE446" s="540"/>
      <c r="AN446" s="541"/>
      <c r="AO446" s="541"/>
      <c r="AP446" s="541"/>
    </row>
    <row r="447" spans="29:42" s="74" customFormat="1" x14ac:dyDescent="0.3">
      <c r="AC447" s="540"/>
      <c r="AD447" s="540"/>
      <c r="AE447" s="540"/>
      <c r="AN447" s="541"/>
      <c r="AO447" s="541"/>
      <c r="AP447" s="541"/>
    </row>
    <row r="448" spans="29:42" s="74" customFormat="1" x14ac:dyDescent="0.3">
      <c r="AC448" s="540"/>
      <c r="AD448" s="540"/>
      <c r="AE448" s="540"/>
      <c r="AN448" s="541"/>
      <c r="AO448" s="541"/>
      <c r="AP448" s="541"/>
    </row>
    <row r="449" spans="29:42" s="74" customFormat="1" x14ac:dyDescent="0.3">
      <c r="AC449" s="540"/>
      <c r="AD449" s="540"/>
      <c r="AE449" s="540"/>
      <c r="AN449" s="541"/>
      <c r="AO449" s="541"/>
      <c r="AP449" s="541"/>
    </row>
    <row r="450" spans="29:42" s="74" customFormat="1" x14ac:dyDescent="0.3">
      <c r="AC450" s="540"/>
      <c r="AD450" s="540"/>
      <c r="AE450" s="540"/>
      <c r="AN450" s="541"/>
      <c r="AO450" s="541"/>
      <c r="AP450" s="541"/>
    </row>
    <row r="451" spans="29:42" s="74" customFormat="1" x14ac:dyDescent="0.3">
      <c r="AC451" s="540"/>
      <c r="AD451" s="540"/>
      <c r="AE451" s="540"/>
      <c r="AN451" s="541"/>
      <c r="AO451" s="541"/>
      <c r="AP451" s="541"/>
    </row>
    <row r="452" spans="29:42" s="74" customFormat="1" x14ac:dyDescent="0.3">
      <c r="AC452" s="540"/>
      <c r="AD452" s="540"/>
      <c r="AE452" s="540"/>
      <c r="AN452" s="541"/>
      <c r="AO452" s="541"/>
      <c r="AP452" s="541"/>
    </row>
    <row r="453" spans="29:42" s="74" customFormat="1" x14ac:dyDescent="0.3">
      <c r="AC453" s="540"/>
      <c r="AD453" s="540"/>
      <c r="AE453" s="540"/>
      <c r="AN453" s="541"/>
      <c r="AO453" s="541"/>
      <c r="AP453" s="541"/>
    </row>
    <row r="454" spans="29:42" s="74" customFormat="1" x14ac:dyDescent="0.3">
      <c r="AC454" s="540"/>
      <c r="AD454" s="540"/>
      <c r="AE454" s="540"/>
      <c r="AN454" s="541"/>
      <c r="AO454" s="541"/>
      <c r="AP454" s="541"/>
    </row>
    <row r="455" spans="29:42" s="74" customFormat="1" x14ac:dyDescent="0.3">
      <c r="AC455" s="540"/>
      <c r="AD455" s="540"/>
      <c r="AE455" s="540"/>
      <c r="AN455" s="541"/>
      <c r="AO455" s="541"/>
      <c r="AP455" s="541"/>
    </row>
    <row r="456" spans="29:42" s="74" customFormat="1" x14ac:dyDescent="0.3">
      <c r="AC456" s="540"/>
      <c r="AD456" s="540"/>
      <c r="AE456" s="540"/>
      <c r="AN456" s="541"/>
      <c r="AO456" s="541"/>
      <c r="AP456" s="541"/>
    </row>
    <row r="457" spans="29:42" s="74" customFormat="1" x14ac:dyDescent="0.3">
      <c r="AC457" s="540"/>
      <c r="AD457" s="540"/>
      <c r="AE457" s="540"/>
      <c r="AN457" s="541"/>
      <c r="AO457" s="541"/>
      <c r="AP457" s="541"/>
    </row>
    <row r="458" spans="29:42" s="74" customFormat="1" x14ac:dyDescent="0.3">
      <c r="AC458" s="540"/>
      <c r="AD458" s="540"/>
      <c r="AE458" s="540"/>
      <c r="AN458" s="541"/>
      <c r="AO458" s="541"/>
      <c r="AP458" s="541"/>
    </row>
    <row r="459" spans="29:42" s="74" customFormat="1" x14ac:dyDescent="0.3">
      <c r="AC459" s="540"/>
      <c r="AD459" s="540"/>
      <c r="AE459" s="540"/>
      <c r="AN459" s="541"/>
      <c r="AO459" s="541"/>
      <c r="AP459" s="541"/>
    </row>
    <row r="460" spans="29:42" s="74" customFormat="1" x14ac:dyDescent="0.3">
      <c r="AC460" s="540"/>
      <c r="AD460" s="540"/>
      <c r="AE460" s="540"/>
      <c r="AN460" s="541"/>
      <c r="AO460" s="541"/>
      <c r="AP460" s="541"/>
    </row>
    <row r="461" spans="29:42" s="74" customFormat="1" x14ac:dyDescent="0.3">
      <c r="AC461" s="540"/>
      <c r="AD461" s="540"/>
      <c r="AE461" s="540"/>
      <c r="AN461" s="541"/>
      <c r="AO461" s="541"/>
      <c r="AP461" s="541"/>
    </row>
    <row r="462" spans="29:42" s="74" customFormat="1" x14ac:dyDescent="0.3">
      <c r="AC462" s="540"/>
      <c r="AD462" s="540"/>
      <c r="AE462" s="540"/>
      <c r="AN462" s="541"/>
      <c r="AO462" s="541"/>
      <c r="AP462" s="541"/>
    </row>
    <row r="463" spans="29:42" s="74" customFormat="1" x14ac:dyDescent="0.3">
      <c r="AC463" s="540"/>
      <c r="AD463" s="540"/>
      <c r="AE463" s="540"/>
      <c r="AN463" s="541"/>
      <c r="AO463" s="541"/>
      <c r="AP463" s="541"/>
    </row>
    <row r="464" spans="29:42" s="74" customFormat="1" x14ac:dyDescent="0.3">
      <c r="AC464" s="540"/>
      <c r="AD464" s="540"/>
      <c r="AE464" s="540"/>
      <c r="AN464" s="541"/>
      <c r="AO464" s="541"/>
      <c r="AP464" s="541"/>
    </row>
    <row r="465" spans="29:42" s="74" customFormat="1" x14ac:dyDescent="0.3">
      <c r="AC465" s="540"/>
      <c r="AD465" s="540"/>
      <c r="AE465" s="540"/>
      <c r="AN465" s="541"/>
      <c r="AO465" s="541"/>
      <c r="AP465" s="541"/>
    </row>
    <row r="466" spans="29:42" s="74" customFormat="1" x14ac:dyDescent="0.3">
      <c r="AC466" s="540"/>
      <c r="AD466" s="540"/>
      <c r="AE466" s="540"/>
      <c r="AN466" s="541"/>
      <c r="AO466" s="541"/>
      <c r="AP466" s="541"/>
    </row>
    <row r="467" spans="29:42" s="74" customFormat="1" x14ac:dyDescent="0.3">
      <c r="AC467" s="540"/>
      <c r="AD467" s="540"/>
      <c r="AE467" s="540"/>
      <c r="AN467" s="541"/>
      <c r="AO467" s="541"/>
      <c r="AP467" s="541"/>
    </row>
    <row r="468" spans="29:42" s="74" customFormat="1" x14ac:dyDescent="0.3">
      <c r="AC468" s="540"/>
      <c r="AD468" s="540"/>
      <c r="AE468" s="540"/>
      <c r="AN468" s="541"/>
      <c r="AO468" s="541"/>
      <c r="AP468" s="541"/>
    </row>
    <row r="469" spans="29:42" s="74" customFormat="1" x14ac:dyDescent="0.3">
      <c r="AC469" s="540"/>
      <c r="AD469" s="540"/>
      <c r="AE469" s="540"/>
      <c r="AN469" s="541"/>
      <c r="AO469" s="541"/>
      <c r="AP469" s="541"/>
    </row>
    <row r="470" spans="29:42" s="74" customFormat="1" x14ac:dyDescent="0.3">
      <c r="AC470" s="540"/>
      <c r="AD470" s="540"/>
      <c r="AE470" s="540"/>
      <c r="AN470" s="541"/>
      <c r="AO470" s="541"/>
      <c r="AP470" s="541"/>
    </row>
    <row r="471" spans="29:42" s="74" customFormat="1" x14ac:dyDescent="0.3">
      <c r="AC471" s="540"/>
      <c r="AD471" s="540"/>
      <c r="AE471" s="540"/>
      <c r="AN471" s="541"/>
      <c r="AO471" s="541"/>
      <c r="AP471" s="541"/>
    </row>
    <row r="472" spans="29:42" s="74" customFormat="1" x14ac:dyDescent="0.3">
      <c r="AC472" s="540"/>
      <c r="AD472" s="540"/>
      <c r="AE472" s="540"/>
      <c r="AN472" s="541"/>
      <c r="AO472" s="541"/>
      <c r="AP472" s="541"/>
    </row>
    <row r="473" spans="29:42" s="74" customFormat="1" x14ac:dyDescent="0.3">
      <c r="AC473" s="540"/>
      <c r="AD473" s="540"/>
      <c r="AE473" s="540"/>
      <c r="AN473" s="541"/>
      <c r="AO473" s="541"/>
      <c r="AP473" s="541"/>
    </row>
    <row r="474" spans="29:42" s="74" customFormat="1" x14ac:dyDescent="0.3">
      <c r="AC474" s="540"/>
      <c r="AD474" s="540"/>
      <c r="AE474" s="540"/>
      <c r="AN474" s="541"/>
      <c r="AO474" s="541"/>
      <c r="AP474" s="541"/>
    </row>
    <row r="475" spans="29:42" s="74" customFormat="1" x14ac:dyDescent="0.3">
      <c r="AC475" s="540"/>
      <c r="AD475" s="540"/>
      <c r="AE475" s="540"/>
      <c r="AN475" s="541"/>
      <c r="AO475" s="541"/>
      <c r="AP475" s="541"/>
    </row>
    <row r="476" spans="29:42" s="74" customFormat="1" x14ac:dyDescent="0.3">
      <c r="AC476" s="540"/>
      <c r="AD476" s="540"/>
      <c r="AE476" s="540"/>
      <c r="AN476" s="541"/>
      <c r="AO476" s="541"/>
      <c r="AP476" s="541"/>
    </row>
    <row r="477" spans="29:42" s="74" customFormat="1" x14ac:dyDescent="0.3">
      <c r="AC477" s="540"/>
      <c r="AD477" s="540"/>
      <c r="AE477" s="540"/>
      <c r="AN477" s="541"/>
      <c r="AO477" s="541"/>
      <c r="AP477" s="541"/>
    </row>
    <row r="478" spans="29:42" s="74" customFormat="1" x14ac:dyDescent="0.3">
      <c r="AC478" s="540"/>
      <c r="AD478" s="540"/>
      <c r="AE478" s="540"/>
      <c r="AN478" s="541"/>
      <c r="AO478" s="541"/>
      <c r="AP478" s="541"/>
    </row>
    <row r="479" spans="29:42" s="74" customFormat="1" x14ac:dyDescent="0.3">
      <c r="AC479" s="540"/>
      <c r="AD479" s="540"/>
      <c r="AE479" s="540"/>
      <c r="AN479" s="541"/>
      <c r="AO479" s="541"/>
      <c r="AP479" s="541"/>
    </row>
    <row r="480" spans="29:42" s="74" customFormat="1" x14ac:dyDescent="0.3">
      <c r="AC480" s="540"/>
      <c r="AD480" s="540"/>
      <c r="AE480" s="540"/>
      <c r="AN480" s="541"/>
      <c r="AO480" s="541"/>
      <c r="AP480" s="541"/>
    </row>
    <row r="481" spans="29:42" s="74" customFormat="1" x14ac:dyDescent="0.3">
      <c r="AC481" s="540"/>
      <c r="AD481" s="540"/>
      <c r="AE481" s="540"/>
      <c r="AN481" s="541"/>
      <c r="AO481" s="541"/>
      <c r="AP481" s="541"/>
    </row>
    <row r="482" spans="29:42" s="74" customFormat="1" x14ac:dyDescent="0.3">
      <c r="AC482" s="540"/>
      <c r="AD482" s="540"/>
      <c r="AE482" s="540"/>
      <c r="AN482" s="541"/>
      <c r="AO482" s="541"/>
      <c r="AP482" s="541"/>
    </row>
    <row r="483" spans="29:42" s="74" customFormat="1" x14ac:dyDescent="0.3">
      <c r="AC483" s="540"/>
      <c r="AD483" s="540"/>
      <c r="AE483" s="540"/>
      <c r="AN483" s="541"/>
      <c r="AO483" s="541"/>
      <c r="AP483" s="541"/>
    </row>
    <row r="484" spans="29:42" s="74" customFormat="1" x14ac:dyDescent="0.3">
      <c r="AC484" s="540"/>
      <c r="AD484" s="540"/>
      <c r="AE484" s="540"/>
      <c r="AN484" s="541"/>
      <c r="AO484" s="541"/>
      <c r="AP484" s="541"/>
    </row>
    <row r="485" spans="29:42" s="74" customFormat="1" x14ac:dyDescent="0.3">
      <c r="AC485" s="540"/>
      <c r="AD485" s="540"/>
      <c r="AE485" s="540"/>
      <c r="AN485" s="541"/>
      <c r="AO485" s="541"/>
      <c r="AP485" s="541"/>
    </row>
    <row r="486" spans="29:42" s="74" customFormat="1" x14ac:dyDescent="0.3">
      <c r="AC486" s="540"/>
      <c r="AD486" s="540"/>
      <c r="AE486" s="540"/>
      <c r="AN486" s="541"/>
      <c r="AO486" s="541"/>
      <c r="AP486" s="541"/>
    </row>
    <row r="487" spans="29:42" s="74" customFormat="1" x14ac:dyDescent="0.3">
      <c r="AC487" s="540"/>
      <c r="AD487" s="540"/>
      <c r="AE487" s="540"/>
      <c r="AN487" s="541"/>
      <c r="AO487" s="541"/>
      <c r="AP487" s="541"/>
    </row>
    <row r="488" spans="29:42" s="74" customFormat="1" x14ac:dyDescent="0.3">
      <c r="AC488" s="540"/>
      <c r="AD488" s="540"/>
      <c r="AE488" s="540"/>
      <c r="AN488" s="541"/>
      <c r="AO488" s="541"/>
      <c r="AP488" s="541"/>
    </row>
    <row r="489" spans="29:42" s="74" customFormat="1" x14ac:dyDescent="0.3">
      <c r="AC489" s="540"/>
      <c r="AD489" s="540"/>
      <c r="AE489" s="540"/>
      <c r="AN489" s="541"/>
      <c r="AO489" s="541"/>
      <c r="AP489" s="541"/>
    </row>
    <row r="490" spans="29:42" s="74" customFormat="1" x14ac:dyDescent="0.3">
      <c r="AC490" s="540"/>
      <c r="AD490" s="540"/>
      <c r="AE490" s="540"/>
      <c r="AN490" s="541"/>
      <c r="AO490" s="541"/>
      <c r="AP490" s="541"/>
    </row>
    <row r="491" spans="29:42" s="74" customFormat="1" x14ac:dyDescent="0.3">
      <c r="AC491" s="540"/>
      <c r="AD491" s="540"/>
      <c r="AE491" s="540"/>
      <c r="AN491" s="541"/>
      <c r="AO491" s="541"/>
      <c r="AP491" s="541"/>
    </row>
    <row r="492" spans="29:42" s="74" customFormat="1" x14ac:dyDescent="0.3">
      <c r="AC492" s="540"/>
      <c r="AD492" s="540"/>
      <c r="AE492" s="540"/>
      <c r="AN492" s="541"/>
      <c r="AO492" s="541"/>
      <c r="AP492" s="541"/>
    </row>
    <row r="493" spans="29:42" s="74" customFormat="1" x14ac:dyDescent="0.3">
      <c r="AC493" s="540"/>
      <c r="AD493" s="540"/>
      <c r="AE493" s="540"/>
      <c r="AN493" s="541"/>
      <c r="AO493" s="541"/>
      <c r="AP493" s="541"/>
    </row>
    <row r="494" spans="29:42" s="74" customFormat="1" x14ac:dyDescent="0.3">
      <c r="AC494" s="540"/>
      <c r="AD494" s="540"/>
      <c r="AE494" s="540"/>
      <c r="AN494" s="541"/>
      <c r="AO494" s="541"/>
      <c r="AP494" s="541"/>
    </row>
    <row r="495" spans="29:42" s="74" customFormat="1" x14ac:dyDescent="0.3">
      <c r="AC495" s="540"/>
      <c r="AD495" s="540"/>
      <c r="AE495" s="540"/>
      <c r="AN495" s="541"/>
      <c r="AO495" s="541"/>
      <c r="AP495" s="541"/>
    </row>
    <row r="496" spans="29:42" s="74" customFormat="1" x14ac:dyDescent="0.3">
      <c r="AC496" s="540"/>
      <c r="AD496" s="540"/>
      <c r="AE496" s="540"/>
      <c r="AN496" s="541"/>
      <c r="AO496" s="541"/>
      <c r="AP496" s="541"/>
    </row>
    <row r="497" spans="29:42" s="74" customFormat="1" x14ac:dyDescent="0.3">
      <c r="AC497" s="540"/>
      <c r="AD497" s="540"/>
      <c r="AE497" s="540"/>
      <c r="AN497" s="541"/>
      <c r="AO497" s="541"/>
      <c r="AP497" s="541"/>
    </row>
    <row r="498" spans="29:42" s="74" customFormat="1" x14ac:dyDescent="0.3">
      <c r="AC498" s="540"/>
      <c r="AD498" s="540"/>
      <c r="AE498" s="540"/>
      <c r="AN498" s="541"/>
      <c r="AO498" s="541"/>
      <c r="AP498" s="541"/>
    </row>
    <row r="499" spans="29:42" s="74" customFormat="1" x14ac:dyDescent="0.3">
      <c r="AC499" s="540"/>
      <c r="AD499" s="540"/>
      <c r="AE499" s="540"/>
      <c r="AN499" s="541"/>
      <c r="AO499" s="541"/>
      <c r="AP499" s="541"/>
    </row>
    <row r="500" spans="29:42" s="74" customFormat="1" x14ac:dyDescent="0.3">
      <c r="AC500" s="540"/>
      <c r="AD500" s="540"/>
      <c r="AE500" s="540"/>
      <c r="AN500" s="541"/>
      <c r="AO500" s="541"/>
      <c r="AP500" s="541"/>
    </row>
    <row r="501" spans="29:42" s="74" customFormat="1" x14ac:dyDescent="0.3">
      <c r="AC501" s="540"/>
      <c r="AD501" s="540"/>
      <c r="AE501" s="540"/>
      <c r="AN501" s="541"/>
      <c r="AO501" s="541"/>
      <c r="AP501" s="541"/>
    </row>
    <row r="502" spans="29:42" s="74" customFormat="1" x14ac:dyDescent="0.3">
      <c r="AC502" s="540"/>
      <c r="AD502" s="540"/>
      <c r="AE502" s="540"/>
      <c r="AN502" s="541"/>
      <c r="AO502" s="541"/>
      <c r="AP502" s="541"/>
    </row>
    <row r="503" spans="29:42" s="74" customFormat="1" x14ac:dyDescent="0.3">
      <c r="AC503" s="540"/>
      <c r="AD503" s="540"/>
      <c r="AE503" s="540"/>
      <c r="AN503" s="541"/>
      <c r="AO503" s="541"/>
      <c r="AP503" s="541"/>
    </row>
    <row r="504" spans="29:42" s="74" customFormat="1" x14ac:dyDescent="0.3">
      <c r="AC504" s="540"/>
      <c r="AD504" s="540"/>
      <c r="AE504" s="540"/>
      <c r="AN504" s="541"/>
      <c r="AO504" s="541"/>
      <c r="AP504" s="541"/>
    </row>
    <row r="505" spans="29:42" s="74" customFormat="1" x14ac:dyDescent="0.3">
      <c r="AC505" s="540"/>
      <c r="AD505" s="540"/>
      <c r="AE505" s="540"/>
      <c r="AN505" s="541"/>
      <c r="AO505" s="541"/>
      <c r="AP505" s="541"/>
    </row>
    <row r="506" spans="29:42" s="74" customFormat="1" x14ac:dyDescent="0.3">
      <c r="AC506" s="540"/>
      <c r="AD506" s="540"/>
      <c r="AE506" s="540"/>
      <c r="AN506" s="541"/>
      <c r="AO506" s="541"/>
      <c r="AP506" s="541"/>
    </row>
    <row r="507" spans="29:42" s="74" customFormat="1" x14ac:dyDescent="0.3">
      <c r="AC507" s="540"/>
      <c r="AD507" s="540"/>
      <c r="AE507" s="540"/>
      <c r="AN507" s="541"/>
      <c r="AO507" s="541"/>
      <c r="AP507" s="541"/>
    </row>
    <row r="508" spans="29:42" s="74" customFormat="1" x14ac:dyDescent="0.3">
      <c r="AC508" s="540"/>
      <c r="AD508" s="540"/>
      <c r="AE508" s="540"/>
      <c r="AN508" s="541"/>
      <c r="AO508" s="541"/>
      <c r="AP508" s="541"/>
    </row>
    <row r="509" spans="29:42" s="74" customFormat="1" x14ac:dyDescent="0.3">
      <c r="AC509" s="540"/>
      <c r="AD509" s="540"/>
      <c r="AE509" s="540"/>
      <c r="AN509" s="541"/>
      <c r="AO509" s="541"/>
      <c r="AP509" s="541"/>
    </row>
    <row r="510" spans="29:42" s="74" customFormat="1" x14ac:dyDescent="0.3">
      <c r="AC510" s="540"/>
      <c r="AD510" s="540"/>
      <c r="AE510" s="540"/>
      <c r="AN510" s="541"/>
      <c r="AO510" s="541"/>
      <c r="AP510" s="541"/>
    </row>
    <row r="511" spans="29:42" s="74" customFormat="1" x14ac:dyDescent="0.3">
      <c r="AC511" s="540"/>
      <c r="AD511" s="540"/>
      <c r="AE511" s="540"/>
      <c r="AN511" s="541"/>
      <c r="AO511" s="541"/>
      <c r="AP511" s="541"/>
    </row>
    <row r="512" spans="29:42" s="74" customFormat="1" x14ac:dyDescent="0.3">
      <c r="AC512" s="540"/>
      <c r="AD512" s="540"/>
      <c r="AE512" s="540"/>
      <c r="AN512" s="541"/>
      <c r="AO512" s="541"/>
      <c r="AP512" s="541"/>
    </row>
    <row r="513" spans="29:42" s="74" customFormat="1" x14ac:dyDescent="0.3">
      <c r="AC513" s="540"/>
      <c r="AD513" s="540"/>
      <c r="AE513" s="540"/>
      <c r="AN513" s="541"/>
      <c r="AO513" s="541"/>
      <c r="AP513" s="541"/>
    </row>
    <row r="514" spans="29:42" s="74" customFormat="1" x14ac:dyDescent="0.3">
      <c r="AC514" s="540"/>
      <c r="AD514" s="540"/>
      <c r="AE514" s="540"/>
      <c r="AN514" s="541"/>
      <c r="AO514" s="541"/>
      <c r="AP514" s="541"/>
    </row>
    <row r="515" spans="29:42" s="74" customFormat="1" x14ac:dyDescent="0.3">
      <c r="AC515" s="540"/>
      <c r="AD515" s="540"/>
      <c r="AE515" s="540"/>
      <c r="AN515" s="541"/>
      <c r="AO515" s="541"/>
      <c r="AP515" s="541"/>
    </row>
    <row r="516" spans="29:42" s="74" customFormat="1" x14ac:dyDescent="0.3">
      <c r="AC516" s="540"/>
      <c r="AD516" s="540"/>
      <c r="AE516" s="540"/>
      <c r="AN516" s="541"/>
      <c r="AO516" s="541"/>
      <c r="AP516" s="541"/>
    </row>
    <row r="517" spans="29:42" s="74" customFormat="1" x14ac:dyDescent="0.3">
      <c r="AC517" s="540"/>
      <c r="AD517" s="540"/>
      <c r="AE517" s="540"/>
      <c r="AN517" s="541"/>
      <c r="AO517" s="541"/>
      <c r="AP517" s="541"/>
    </row>
    <row r="518" spans="29:42" s="74" customFormat="1" x14ac:dyDescent="0.3">
      <c r="AC518" s="540"/>
      <c r="AD518" s="540"/>
      <c r="AE518" s="540"/>
      <c r="AN518" s="541"/>
      <c r="AO518" s="541"/>
      <c r="AP518" s="541"/>
    </row>
    <row r="519" spans="29:42" s="74" customFormat="1" x14ac:dyDescent="0.3">
      <c r="AC519" s="540"/>
      <c r="AD519" s="540"/>
      <c r="AE519" s="540"/>
      <c r="AN519" s="541"/>
      <c r="AO519" s="541"/>
      <c r="AP519" s="541"/>
    </row>
    <row r="520" spans="29:42" s="74" customFormat="1" x14ac:dyDescent="0.3">
      <c r="AC520" s="540"/>
      <c r="AD520" s="540"/>
      <c r="AE520" s="540"/>
      <c r="AN520" s="541"/>
      <c r="AO520" s="541"/>
      <c r="AP520" s="541"/>
    </row>
    <row r="521" spans="29:42" s="74" customFormat="1" x14ac:dyDescent="0.3">
      <c r="AC521" s="540"/>
      <c r="AD521" s="540"/>
      <c r="AE521" s="540"/>
      <c r="AN521" s="541"/>
      <c r="AO521" s="541"/>
      <c r="AP521" s="541"/>
    </row>
    <row r="522" spans="29:42" s="74" customFormat="1" x14ac:dyDescent="0.3">
      <c r="AC522" s="540"/>
      <c r="AD522" s="540"/>
      <c r="AE522" s="540"/>
      <c r="AN522" s="541"/>
      <c r="AO522" s="541"/>
      <c r="AP522" s="541"/>
    </row>
    <row r="523" spans="29:42" s="74" customFormat="1" x14ac:dyDescent="0.3">
      <c r="AC523" s="540"/>
      <c r="AD523" s="540"/>
      <c r="AE523" s="540"/>
      <c r="AN523" s="541"/>
      <c r="AO523" s="541"/>
      <c r="AP523" s="541"/>
    </row>
    <row r="524" spans="29:42" s="74" customFormat="1" x14ac:dyDescent="0.3">
      <c r="AC524" s="540"/>
      <c r="AD524" s="540"/>
      <c r="AE524" s="540"/>
      <c r="AN524" s="541"/>
      <c r="AO524" s="541"/>
      <c r="AP524" s="541"/>
    </row>
    <row r="525" spans="29:42" s="74" customFormat="1" x14ac:dyDescent="0.3">
      <c r="AC525" s="540"/>
      <c r="AD525" s="540"/>
      <c r="AE525" s="540"/>
      <c r="AN525" s="541"/>
      <c r="AO525" s="541"/>
      <c r="AP525" s="541"/>
    </row>
    <row r="526" spans="29:42" s="74" customFormat="1" x14ac:dyDescent="0.3">
      <c r="AC526" s="540"/>
      <c r="AD526" s="540"/>
      <c r="AE526" s="540"/>
      <c r="AN526" s="541"/>
      <c r="AO526" s="541"/>
      <c r="AP526" s="541"/>
    </row>
    <row r="527" spans="29:42" s="74" customFormat="1" x14ac:dyDescent="0.3">
      <c r="AC527" s="540"/>
      <c r="AD527" s="540"/>
      <c r="AE527" s="540"/>
      <c r="AN527" s="541"/>
      <c r="AO527" s="541"/>
      <c r="AP527" s="541"/>
    </row>
    <row r="528" spans="29:42" s="74" customFormat="1" x14ac:dyDescent="0.3">
      <c r="AC528" s="540"/>
      <c r="AD528" s="540"/>
      <c r="AE528" s="540"/>
      <c r="AN528" s="541"/>
      <c r="AO528" s="541"/>
      <c r="AP528" s="541"/>
    </row>
    <row r="529" spans="29:42" s="74" customFormat="1" x14ac:dyDescent="0.3">
      <c r="AC529" s="540"/>
      <c r="AD529" s="540"/>
      <c r="AE529" s="540"/>
      <c r="AN529" s="541"/>
      <c r="AO529" s="541"/>
      <c r="AP529" s="541"/>
    </row>
    <row r="530" spans="29:42" s="74" customFormat="1" x14ac:dyDescent="0.3">
      <c r="AC530" s="540"/>
      <c r="AD530" s="540"/>
      <c r="AE530" s="540"/>
      <c r="AN530" s="541"/>
      <c r="AO530" s="541"/>
      <c r="AP530" s="541"/>
    </row>
    <row r="531" spans="29:42" s="74" customFormat="1" x14ac:dyDescent="0.3">
      <c r="AC531" s="540"/>
      <c r="AD531" s="540"/>
      <c r="AE531" s="540"/>
      <c r="AN531" s="541"/>
      <c r="AO531" s="541"/>
      <c r="AP531" s="541"/>
    </row>
    <row r="532" spans="29:42" s="74" customFormat="1" x14ac:dyDescent="0.3">
      <c r="AC532" s="540"/>
      <c r="AD532" s="540"/>
      <c r="AE532" s="540"/>
      <c r="AN532" s="541"/>
      <c r="AO532" s="541"/>
      <c r="AP532" s="541"/>
    </row>
    <row r="533" spans="29:42" s="74" customFormat="1" x14ac:dyDescent="0.3">
      <c r="AC533" s="540"/>
      <c r="AD533" s="540"/>
      <c r="AE533" s="540"/>
      <c r="AN533" s="541"/>
      <c r="AO533" s="541"/>
      <c r="AP533" s="541"/>
    </row>
    <row r="534" spans="29:42" s="74" customFormat="1" x14ac:dyDescent="0.3">
      <c r="AC534" s="540"/>
      <c r="AD534" s="540"/>
      <c r="AE534" s="540"/>
      <c r="AN534" s="541"/>
      <c r="AO534" s="541"/>
      <c r="AP534" s="541"/>
    </row>
    <row r="535" spans="29:42" s="74" customFormat="1" x14ac:dyDescent="0.3">
      <c r="AC535" s="540"/>
      <c r="AD535" s="540"/>
      <c r="AE535" s="540"/>
      <c r="AN535" s="541"/>
      <c r="AO535" s="541"/>
      <c r="AP535" s="541"/>
    </row>
    <row r="536" spans="29:42" s="74" customFormat="1" x14ac:dyDescent="0.3">
      <c r="AC536" s="540"/>
      <c r="AD536" s="540"/>
      <c r="AE536" s="540"/>
      <c r="AN536" s="541"/>
      <c r="AO536" s="541"/>
      <c r="AP536" s="541"/>
    </row>
    <row r="537" spans="29:42" s="74" customFormat="1" x14ac:dyDescent="0.3">
      <c r="AC537" s="540"/>
      <c r="AD537" s="540"/>
      <c r="AE537" s="540"/>
      <c r="AN537" s="541"/>
      <c r="AO537" s="541"/>
      <c r="AP537" s="541"/>
    </row>
    <row r="538" spans="29:42" s="74" customFormat="1" x14ac:dyDescent="0.3">
      <c r="AC538" s="540"/>
      <c r="AD538" s="540"/>
      <c r="AE538" s="540"/>
      <c r="AN538" s="541"/>
      <c r="AO538" s="541"/>
      <c r="AP538" s="541"/>
    </row>
    <row r="539" spans="29:42" s="74" customFormat="1" x14ac:dyDescent="0.3">
      <c r="AC539" s="540"/>
      <c r="AD539" s="540"/>
      <c r="AE539" s="540"/>
      <c r="AN539" s="541"/>
      <c r="AO539" s="541"/>
      <c r="AP539" s="541"/>
    </row>
    <row r="540" spans="29:42" s="74" customFormat="1" x14ac:dyDescent="0.3">
      <c r="AC540" s="540"/>
      <c r="AD540" s="540"/>
      <c r="AE540" s="540"/>
      <c r="AN540" s="541"/>
      <c r="AO540" s="541"/>
      <c r="AP540" s="541"/>
    </row>
    <row r="541" spans="29:42" s="74" customFormat="1" x14ac:dyDescent="0.3">
      <c r="AC541" s="540"/>
      <c r="AD541" s="540"/>
      <c r="AE541" s="540"/>
      <c r="AN541" s="541"/>
      <c r="AO541" s="541"/>
      <c r="AP541" s="541"/>
    </row>
    <row r="542" spans="29:42" s="74" customFormat="1" x14ac:dyDescent="0.3">
      <c r="AC542" s="540"/>
      <c r="AD542" s="540"/>
      <c r="AE542" s="540"/>
      <c r="AN542" s="541"/>
      <c r="AO542" s="541"/>
      <c r="AP542" s="541"/>
    </row>
    <row r="543" spans="29:42" s="74" customFormat="1" x14ac:dyDescent="0.3">
      <c r="AC543" s="540"/>
      <c r="AD543" s="540"/>
      <c r="AE543" s="540"/>
      <c r="AN543" s="541"/>
      <c r="AO543" s="541"/>
      <c r="AP543" s="541"/>
    </row>
    <row r="544" spans="29:42" s="74" customFormat="1" x14ac:dyDescent="0.3">
      <c r="AC544" s="540"/>
      <c r="AD544" s="540"/>
      <c r="AE544" s="540"/>
      <c r="AN544" s="541"/>
      <c r="AO544" s="541"/>
      <c r="AP544" s="541"/>
    </row>
    <row r="545" spans="29:42" s="74" customFormat="1" x14ac:dyDescent="0.3">
      <c r="AC545" s="540"/>
      <c r="AD545" s="540"/>
      <c r="AE545" s="540"/>
      <c r="AN545" s="541"/>
      <c r="AO545" s="541"/>
      <c r="AP545" s="541"/>
    </row>
    <row r="546" spans="29:42" s="74" customFormat="1" x14ac:dyDescent="0.3">
      <c r="AC546" s="540"/>
      <c r="AD546" s="540"/>
      <c r="AE546" s="540"/>
      <c r="AN546" s="541"/>
      <c r="AO546" s="541"/>
      <c r="AP546" s="541"/>
    </row>
    <row r="547" spans="29:42" s="74" customFormat="1" x14ac:dyDescent="0.3">
      <c r="AC547" s="540"/>
      <c r="AD547" s="540"/>
      <c r="AE547" s="540"/>
      <c r="AN547" s="541"/>
      <c r="AO547" s="541"/>
      <c r="AP547" s="541"/>
    </row>
    <row r="548" spans="29:42" s="74" customFormat="1" x14ac:dyDescent="0.3">
      <c r="AC548" s="540"/>
      <c r="AD548" s="540"/>
      <c r="AE548" s="540"/>
      <c r="AN548" s="541"/>
      <c r="AO548" s="541"/>
      <c r="AP548" s="541"/>
    </row>
    <row r="549" spans="29:42" s="74" customFormat="1" x14ac:dyDescent="0.3">
      <c r="AC549" s="540"/>
      <c r="AD549" s="540"/>
      <c r="AE549" s="540"/>
      <c r="AN549" s="541"/>
      <c r="AO549" s="541"/>
      <c r="AP549" s="541"/>
    </row>
    <row r="550" spans="29:42" s="74" customFormat="1" x14ac:dyDescent="0.3">
      <c r="AC550" s="540"/>
      <c r="AD550" s="540"/>
      <c r="AE550" s="540"/>
      <c r="AN550" s="541"/>
      <c r="AO550" s="541"/>
      <c r="AP550" s="541"/>
    </row>
    <row r="551" spans="29:42" s="74" customFormat="1" x14ac:dyDescent="0.3">
      <c r="AC551" s="540"/>
      <c r="AD551" s="540"/>
      <c r="AE551" s="540"/>
      <c r="AN551" s="541"/>
      <c r="AO551" s="541"/>
      <c r="AP551" s="541"/>
    </row>
    <row r="552" spans="29:42" s="74" customFormat="1" x14ac:dyDescent="0.3">
      <c r="AC552" s="540"/>
      <c r="AD552" s="540"/>
      <c r="AE552" s="540"/>
      <c r="AN552" s="541"/>
      <c r="AO552" s="541"/>
      <c r="AP552" s="541"/>
    </row>
    <row r="553" spans="29:42" s="74" customFormat="1" x14ac:dyDescent="0.3">
      <c r="AC553" s="540"/>
      <c r="AD553" s="540"/>
      <c r="AE553" s="540"/>
      <c r="AN553" s="541"/>
      <c r="AO553" s="541"/>
      <c r="AP553" s="541"/>
    </row>
    <row r="554" spans="29:42" s="74" customFormat="1" x14ac:dyDescent="0.3">
      <c r="AC554" s="540"/>
      <c r="AD554" s="540"/>
      <c r="AE554" s="540"/>
      <c r="AN554" s="541"/>
      <c r="AO554" s="541"/>
      <c r="AP554" s="541"/>
    </row>
    <row r="555" spans="29:42" s="74" customFormat="1" x14ac:dyDescent="0.3">
      <c r="AC555" s="540"/>
      <c r="AD555" s="540"/>
      <c r="AE555" s="540"/>
      <c r="AN555" s="541"/>
      <c r="AO555" s="541"/>
      <c r="AP555" s="541"/>
    </row>
    <row r="556" spans="29:42" s="74" customFormat="1" x14ac:dyDescent="0.3">
      <c r="AC556" s="540"/>
      <c r="AD556" s="540"/>
      <c r="AE556" s="540"/>
      <c r="AN556" s="541"/>
      <c r="AO556" s="541"/>
      <c r="AP556" s="541"/>
    </row>
    <row r="557" spans="29:42" s="74" customFormat="1" x14ac:dyDescent="0.3">
      <c r="AC557" s="540"/>
      <c r="AD557" s="540"/>
      <c r="AE557" s="540"/>
      <c r="AN557" s="541"/>
      <c r="AO557" s="541"/>
      <c r="AP557" s="541"/>
    </row>
    <row r="558" spans="29:42" s="74" customFormat="1" x14ac:dyDescent="0.3">
      <c r="AC558" s="540"/>
      <c r="AD558" s="540"/>
      <c r="AE558" s="540"/>
      <c r="AN558" s="541"/>
      <c r="AO558" s="541"/>
      <c r="AP558" s="541"/>
    </row>
    <row r="559" spans="29:42" s="74" customFormat="1" x14ac:dyDescent="0.3">
      <c r="AC559" s="540"/>
      <c r="AD559" s="540"/>
      <c r="AE559" s="540"/>
      <c r="AN559" s="541"/>
      <c r="AO559" s="541"/>
      <c r="AP559" s="541"/>
    </row>
    <row r="560" spans="29:42" s="74" customFormat="1" x14ac:dyDescent="0.3">
      <c r="AC560" s="540"/>
      <c r="AD560" s="540"/>
      <c r="AE560" s="540"/>
      <c r="AN560" s="541"/>
      <c r="AO560" s="541"/>
      <c r="AP560" s="541"/>
    </row>
    <row r="561" spans="29:42" s="74" customFormat="1" x14ac:dyDescent="0.3">
      <c r="AC561" s="540"/>
      <c r="AD561" s="540"/>
      <c r="AE561" s="540"/>
      <c r="AN561" s="541"/>
      <c r="AO561" s="541"/>
      <c r="AP561" s="541"/>
    </row>
    <row r="562" spans="29:42" s="74" customFormat="1" x14ac:dyDescent="0.3">
      <c r="AC562" s="540"/>
      <c r="AD562" s="540"/>
      <c r="AE562" s="540"/>
      <c r="AN562" s="541"/>
      <c r="AO562" s="541"/>
      <c r="AP562" s="541"/>
    </row>
    <row r="563" spans="29:42" s="74" customFormat="1" x14ac:dyDescent="0.3">
      <c r="AC563" s="540"/>
      <c r="AD563" s="540"/>
      <c r="AE563" s="540"/>
      <c r="AN563" s="541"/>
      <c r="AO563" s="541"/>
      <c r="AP563" s="541"/>
    </row>
    <row r="564" spans="29:42" s="74" customFormat="1" x14ac:dyDescent="0.3">
      <c r="AC564" s="540"/>
      <c r="AD564" s="540"/>
      <c r="AE564" s="540"/>
      <c r="AN564" s="541"/>
      <c r="AO564" s="541"/>
      <c r="AP564" s="541"/>
    </row>
    <row r="565" spans="29:42" s="74" customFormat="1" x14ac:dyDescent="0.3">
      <c r="AC565" s="540"/>
      <c r="AD565" s="540"/>
      <c r="AE565" s="540"/>
      <c r="AN565" s="541"/>
      <c r="AO565" s="541"/>
      <c r="AP565" s="541"/>
    </row>
    <row r="566" spans="29:42" s="74" customFormat="1" x14ac:dyDescent="0.3">
      <c r="AC566" s="540"/>
      <c r="AD566" s="540"/>
      <c r="AE566" s="540"/>
      <c r="AN566" s="541"/>
      <c r="AO566" s="541"/>
      <c r="AP566" s="541"/>
    </row>
    <row r="567" spans="29:42" s="74" customFormat="1" x14ac:dyDescent="0.3">
      <c r="AC567" s="540"/>
      <c r="AD567" s="540"/>
      <c r="AE567" s="540"/>
      <c r="AN567" s="541"/>
      <c r="AO567" s="541"/>
      <c r="AP567" s="541"/>
    </row>
    <row r="568" spans="29:42" s="74" customFormat="1" x14ac:dyDescent="0.3">
      <c r="AC568" s="540"/>
      <c r="AD568" s="540"/>
      <c r="AE568" s="540"/>
      <c r="AN568" s="541"/>
      <c r="AO568" s="541"/>
      <c r="AP568" s="541"/>
    </row>
    <row r="569" spans="29:42" s="74" customFormat="1" x14ac:dyDescent="0.3">
      <c r="AC569" s="540"/>
      <c r="AD569" s="540"/>
      <c r="AE569" s="540"/>
      <c r="AN569" s="541"/>
      <c r="AO569" s="541"/>
      <c r="AP569" s="541"/>
    </row>
    <row r="570" spans="29:42" s="74" customFormat="1" x14ac:dyDescent="0.3">
      <c r="AC570" s="540"/>
      <c r="AD570" s="540"/>
      <c r="AE570" s="540"/>
      <c r="AN570" s="541"/>
      <c r="AO570" s="541"/>
      <c r="AP570" s="541"/>
    </row>
    <row r="571" spans="29:42" s="74" customFormat="1" x14ac:dyDescent="0.3">
      <c r="AC571" s="540"/>
      <c r="AD571" s="540"/>
      <c r="AE571" s="540"/>
      <c r="AN571" s="541"/>
      <c r="AO571" s="541"/>
      <c r="AP571" s="541"/>
    </row>
    <row r="572" spans="29:42" s="74" customFormat="1" x14ac:dyDescent="0.3">
      <c r="AC572" s="540"/>
      <c r="AD572" s="540"/>
      <c r="AE572" s="540"/>
      <c r="AN572" s="541"/>
      <c r="AO572" s="541"/>
      <c r="AP572" s="541"/>
    </row>
    <row r="573" spans="29:42" s="74" customFormat="1" x14ac:dyDescent="0.3">
      <c r="AC573" s="540"/>
      <c r="AD573" s="540"/>
      <c r="AE573" s="540"/>
      <c r="AN573" s="541"/>
      <c r="AO573" s="541"/>
      <c r="AP573" s="541"/>
    </row>
    <row r="574" spans="29:42" s="74" customFormat="1" x14ac:dyDescent="0.3">
      <c r="AC574" s="540"/>
      <c r="AD574" s="540"/>
      <c r="AE574" s="540"/>
      <c r="AN574" s="541"/>
      <c r="AO574" s="541"/>
      <c r="AP574" s="541"/>
    </row>
    <row r="575" spans="29:42" s="74" customFormat="1" x14ac:dyDescent="0.3">
      <c r="AC575" s="540"/>
      <c r="AD575" s="540"/>
      <c r="AE575" s="540"/>
      <c r="AN575" s="541"/>
      <c r="AO575" s="541"/>
      <c r="AP575" s="541"/>
    </row>
    <row r="576" spans="29:42" s="74" customFormat="1" x14ac:dyDescent="0.3">
      <c r="AC576" s="540"/>
      <c r="AD576" s="540"/>
      <c r="AE576" s="540"/>
      <c r="AN576" s="541"/>
      <c r="AO576" s="541"/>
      <c r="AP576" s="541"/>
    </row>
    <row r="577" spans="29:42" s="74" customFormat="1" x14ac:dyDescent="0.3">
      <c r="AC577" s="540"/>
      <c r="AD577" s="540"/>
      <c r="AE577" s="540"/>
      <c r="AN577" s="541"/>
      <c r="AO577" s="541"/>
      <c r="AP577" s="541"/>
    </row>
    <row r="578" spans="29:42" s="74" customFormat="1" x14ac:dyDescent="0.3">
      <c r="AC578" s="540"/>
      <c r="AD578" s="540"/>
      <c r="AE578" s="540"/>
      <c r="AN578" s="541"/>
      <c r="AO578" s="541"/>
      <c r="AP578" s="541"/>
    </row>
    <row r="579" spans="29:42" s="74" customFormat="1" x14ac:dyDescent="0.3">
      <c r="AC579" s="540"/>
      <c r="AD579" s="540"/>
      <c r="AE579" s="540"/>
      <c r="AN579" s="541"/>
      <c r="AO579" s="541"/>
      <c r="AP579" s="541"/>
    </row>
    <row r="580" spans="29:42" s="74" customFormat="1" x14ac:dyDescent="0.3">
      <c r="AC580" s="540"/>
      <c r="AD580" s="540"/>
      <c r="AE580" s="540"/>
      <c r="AN580" s="541"/>
      <c r="AO580" s="541"/>
      <c r="AP580" s="541"/>
    </row>
    <row r="581" spans="29:42" s="74" customFormat="1" x14ac:dyDescent="0.3">
      <c r="AC581" s="540"/>
      <c r="AD581" s="540"/>
      <c r="AE581" s="540"/>
      <c r="AN581" s="541"/>
      <c r="AO581" s="541"/>
      <c r="AP581" s="541"/>
    </row>
    <row r="582" spans="29:42" s="74" customFormat="1" x14ac:dyDescent="0.3">
      <c r="AC582" s="540"/>
      <c r="AD582" s="540"/>
      <c r="AE582" s="540"/>
      <c r="AN582" s="541"/>
      <c r="AO582" s="541"/>
      <c r="AP582" s="541"/>
    </row>
    <row r="583" spans="29:42" s="74" customFormat="1" x14ac:dyDescent="0.3">
      <c r="AC583" s="540"/>
      <c r="AD583" s="540"/>
      <c r="AE583" s="540"/>
      <c r="AN583" s="541"/>
      <c r="AO583" s="541"/>
      <c r="AP583" s="541"/>
    </row>
    <row r="584" spans="29:42" s="74" customFormat="1" x14ac:dyDescent="0.3">
      <c r="AC584" s="540"/>
      <c r="AD584" s="540"/>
      <c r="AE584" s="540"/>
      <c r="AN584" s="541"/>
      <c r="AO584" s="541"/>
      <c r="AP584" s="541"/>
    </row>
    <row r="585" spans="29:42" s="74" customFormat="1" x14ac:dyDescent="0.3">
      <c r="AC585" s="540"/>
      <c r="AD585" s="540"/>
      <c r="AE585" s="540"/>
      <c r="AN585" s="541"/>
      <c r="AO585" s="541"/>
      <c r="AP585" s="541"/>
    </row>
    <row r="586" spans="29:42" s="74" customFormat="1" x14ac:dyDescent="0.3">
      <c r="AC586" s="540"/>
      <c r="AD586" s="540"/>
      <c r="AE586" s="540"/>
      <c r="AN586" s="541"/>
      <c r="AO586" s="541"/>
      <c r="AP586" s="541"/>
    </row>
    <row r="587" spans="29:42" s="74" customFormat="1" x14ac:dyDescent="0.3">
      <c r="AC587" s="540"/>
      <c r="AD587" s="540"/>
      <c r="AE587" s="540"/>
      <c r="AN587" s="541"/>
      <c r="AO587" s="541"/>
      <c r="AP587" s="541"/>
    </row>
    <row r="588" spans="29:42" s="74" customFormat="1" x14ac:dyDescent="0.3">
      <c r="AC588" s="540"/>
      <c r="AD588" s="540"/>
      <c r="AE588" s="540"/>
      <c r="AN588" s="541"/>
      <c r="AO588" s="541"/>
      <c r="AP588" s="541"/>
    </row>
    <row r="589" spans="29:42" s="74" customFormat="1" x14ac:dyDescent="0.3">
      <c r="AC589" s="540"/>
      <c r="AD589" s="540"/>
      <c r="AE589" s="540"/>
      <c r="AN589" s="541"/>
      <c r="AO589" s="541"/>
      <c r="AP589" s="541"/>
    </row>
    <row r="590" spans="29:42" s="74" customFormat="1" x14ac:dyDescent="0.3">
      <c r="AC590" s="540"/>
      <c r="AD590" s="540"/>
      <c r="AE590" s="540"/>
      <c r="AN590" s="541"/>
      <c r="AO590" s="541"/>
      <c r="AP590" s="541"/>
    </row>
    <row r="591" spans="29:42" s="74" customFormat="1" x14ac:dyDescent="0.3">
      <c r="AC591" s="540"/>
      <c r="AD591" s="540"/>
      <c r="AE591" s="540"/>
      <c r="AN591" s="541"/>
      <c r="AO591" s="541"/>
      <c r="AP591" s="541"/>
    </row>
    <row r="592" spans="29:42" s="74" customFormat="1" x14ac:dyDescent="0.3">
      <c r="AC592" s="540"/>
      <c r="AD592" s="540"/>
      <c r="AE592" s="540"/>
      <c r="AN592" s="541"/>
      <c r="AO592" s="541"/>
      <c r="AP592" s="541"/>
    </row>
    <row r="593" spans="29:42" s="74" customFormat="1" x14ac:dyDescent="0.3">
      <c r="AC593" s="540"/>
      <c r="AD593" s="540"/>
      <c r="AE593" s="540"/>
      <c r="AN593" s="541"/>
      <c r="AO593" s="541"/>
      <c r="AP593" s="541"/>
    </row>
    <row r="594" spans="29:42" s="74" customFormat="1" x14ac:dyDescent="0.3">
      <c r="AC594" s="540"/>
      <c r="AD594" s="540"/>
      <c r="AE594" s="540"/>
      <c r="AN594" s="541"/>
      <c r="AO594" s="541"/>
      <c r="AP594" s="541"/>
    </row>
    <row r="595" spans="29:42" s="74" customFormat="1" x14ac:dyDescent="0.3">
      <c r="AC595" s="540"/>
      <c r="AD595" s="540"/>
      <c r="AE595" s="540"/>
      <c r="AN595" s="541"/>
      <c r="AO595" s="541"/>
      <c r="AP595" s="541"/>
    </row>
    <row r="596" spans="29:42" s="74" customFormat="1" x14ac:dyDescent="0.3">
      <c r="AC596" s="540"/>
      <c r="AD596" s="540"/>
      <c r="AE596" s="540"/>
      <c r="AN596" s="541"/>
      <c r="AO596" s="541"/>
      <c r="AP596" s="541"/>
    </row>
    <row r="597" spans="29:42" s="74" customFormat="1" x14ac:dyDescent="0.3">
      <c r="AC597" s="540"/>
      <c r="AD597" s="540"/>
      <c r="AE597" s="540"/>
      <c r="AN597" s="541"/>
      <c r="AO597" s="541"/>
      <c r="AP597" s="541"/>
    </row>
    <row r="598" spans="29:42" s="74" customFormat="1" x14ac:dyDescent="0.3">
      <c r="AC598" s="540"/>
      <c r="AD598" s="540"/>
      <c r="AE598" s="540"/>
      <c r="AN598" s="541"/>
      <c r="AO598" s="541"/>
      <c r="AP598" s="541"/>
    </row>
    <row r="599" spans="29:42" s="74" customFormat="1" x14ac:dyDescent="0.3">
      <c r="AC599" s="540"/>
      <c r="AD599" s="540"/>
      <c r="AE599" s="540"/>
      <c r="AN599" s="541"/>
      <c r="AO599" s="541"/>
      <c r="AP599" s="541"/>
    </row>
    <row r="600" spans="29:42" s="74" customFormat="1" x14ac:dyDescent="0.3">
      <c r="AC600" s="540"/>
      <c r="AD600" s="540"/>
      <c r="AE600" s="540"/>
      <c r="AN600" s="541"/>
      <c r="AO600" s="541"/>
      <c r="AP600" s="541"/>
    </row>
    <row r="601" spans="29:42" s="74" customFormat="1" x14ac:dyDescent="0.3">
      <c r="AC601" s="540"/>
      <c r="AD601" s="540"/>
      <c r="AE601" s="540"/>
      <c r="AN601" s="541"/>
      <c r="AO601" s="541"/>
      <c r="AP601" s="541"/>
    </row>
    <row r="602" spans="29:42" s="74" customFormat="1" x14ac:dyDescent="0.3">
      <c r="AC602" s="540"/>
      <c r="AD602" s="540"/>
      <c r="AE602" s="540"/>
      <c r="AN602" s="541"/>
      <c r="AO602" s="541"/>
      <c r="AP602" s="541"/>
    </row>
    <row r="603" spans="29:42" s="74" customFormat="1" x14ac:dyDescent="0.3">
      <c r="AC603" s="540"/>
      <c r="AD603" s="540"/>
      <c r="AE603" s="540"/>
      <c r="AN603" s="541"/>
      <c r="AO603" s="541"/>
      <c r="AP603" s="541"/>
    </row>
    <row r="604" spans="29:42" s="74" customFormat="1" x14ac:dyDescent="0.3">
      <c r="AC604" s="540"/>
      <c r="AD604" s="540"/>
      <c r="AE604" s="540"/>
      <c r="AN604" s="541"/>
      <c r="AO604" s="541"/>
      <c r="AP604" s="541"/>
    </row>
    <row r="605" spans="29:42" s="74" customFormat="1" x14ac:dyDescent="0.3">
      <c r="AC605" s="540"/>
      <c r="AD605" s="540"/>
      <c r="AE605" s="540"/>
      <c r="AN605" s="541"/>
      <c r="AO605" s="541"/>
      <c r="AP605" s="541"/>
    </row>
    <row r="606" spans="29:42" s="74" customFormat="1" x14ac:dyDescent="0.3">
      <c r="AC606" s="540"/>
      <c r="AD606" s="540"/>
      <c r="AE606" s="540"/>
      <c r="AN606" s="541"/>
      <c r="AO606" s="541"/>
      <c r="AP606" s="541"/>
    </row>
    <row r="607" spans="29:42" s="74" customFormat="1" x14ac:dyDescent="0.3">
      <c r="AC607" s="540"/>
      <c r="AD607" s="540"/>
      <c r="AE607" s="540"/>
      <c r="AN607" s="541"/>
      <c r="AO607" s="541"/>
      <c r="AP607" s="541"/>
    </row>
    <row r="608" spans="29:42" s="74" customFormat="1" x14ac:dyDescent="0.3">
      <c r="AC608" s="540"/>
      <c r="AD608" s="540"/>
      <c r="AE608" s="540"/>
      <c r="AN608" s="541"/>
      <c r="AO608" s="541"/>
      <c r="AP608" s="541"/>
    </row>
    <row r="609" spans="29:42" s="74" customFormat="1" x14ac:dyDescent="0.3">
      <c r="AC609" s="540"/>
      <c r="AD609" s="540"/>
      <c r="AE609" s="540"/>
      <c r="AN609" s="541"/>
      <c r="AO609" s="541"/>
      <c r="AP609" s="541"/>
    </row>
    <row r="610" spans="29:42" s="74" customFormat="1" x14ac:dyDescent="0.3">
      <c r="AC610" s="540"/>
      <c r="AD610" s="540"/>
      <c r="AE610" s="540"/>
      <c r="AN610" s="541"/>
      <c r="AO610" s="541"/>
      <c r="AP610" s="541"/>
    </row>
    <row r="611" spans="29:42" s="74" customFormat="1" x14ac:dyDescent="0.3">
      <c r="AC611" s="540"/>
      <c r="AD611" s="540"/>
      <c r="AE611" s="540"/>
      <c r="AN611" s="541"/>
      <c r="AO611" s="541"/>
      <c r="AP611" s="541"/>
    </row>
    <row r="612" spans="29:42" s="74" customFormat="1" x14ac:dyDescent="0.3">
      <c r="AC612" s="540"/>
      <c r="AD612" s="540"/>
      <c r="AE612" s="540"/>
      <c r="AN612" s="541"/>
      <c r="AO612" s="541"/>
      <c r="AP612" s="541"/>
    </row>
    <row r="613" spans="29:42" s="74" customFormat="1" x14ac:dyDescent="0.3">
      <c r="AC613" s="540"/>
      <c r="AD613" s="540"/>
      <c r="AE613" s="540"/>
      <c r="AN613" s="541"/>
      <c r="AO613" s="541"/>
      <c r="AP613" s="541"/>
    </row>
    <row r="614" spans="29:42" s="74" customFormat="1" x14ac:dyDescent="0.3">
      <c r="AC614" s="540"/>
      <c r="AD614" s="540"/>
      <c r="AE614" s="540"/>
      <c r="AN614" s="541"/>
      <c r="AO614" s="541"/>
      <c r="AP614" s="541"/>
    </row>
    <row r="615" spans="29:42" s="74" customFormat="1" x14ac:dyDescent="0.3">
      <c r="AC615" s="540"/>
      <c r="AD615" s="540"/>
      <c r="AE615" s="540"/>
      <c r="AN615" s="541"/>
      <c r="AO615" s="541"/>
      <c r="AP615" s="541"/>
    </row>
    <row r="616" spans="29:42" s="74" customFormat="1" x14ac:dyDescent="0.3">
      <c r="AC616" s="540"/>
      <c r="AD616" s="540"/>
      <c r="AE616" s="540"/>
      <c r="AN616" s="541"/>
      <c r="AO616" s="541"/>
      <c r="AP616" s="541"/>
    </row>
    <row r="617" spans="29:42" s="74" customFormat="1" x14ac:dyDescent="0.3">
      <c r="AC617" s="540"/>
      <c r="AD617" s="540"/>
      <c r="AE617" s="540"/>
      <c r="AN617" s="541"/>
      <c r="AO617" s="541"/>
      <c r="AP617" s="541"/>
    </row>
    <row r="618" spans="29:42" s="74" customFormat="1" x14ac:dyDescent="0.3">
      <c r="AC618" s="540"/>
      <c r="AD618" s="540"/>
      <c r="AE618" s="540"/>
      <c r="AN618" s="541"/>
      <c r="AO618" s="541"/>
      <c r="AP618" s="541"/>
    </row>
    <row r="619" spans="29:42" s="74" customFormat="1" x14ac:dyDescent="0.3">
      <c r="AC619" s="540"/>
      <c r="AD619" s="540"/>
      <c r="AE619" s="540"/>
      <c r="AN619" s="541"/>
      <c r="AO619" s="541"/>
      <c r="AP619" s="541"/>
    </row>
    <row r="620" spans="29:42" s="74" customFormat="1" x14ac:dyDescent="0.3">
      <c r="AC620" s="540"/>
      <c r="AD620" s="540"/>
      <c r="AE620" s="540"/>
      <c r="AN620" s="541"/>
      <c r="AO620" s="541"/>
      <c r="AP620" s="541"/>
    </row>
    <row r="621" spans="29:42" s="74" customFormat="1" x14ac:dyDescent="0.3">
      <c r="AC621" s="540"/>
      <c r="AD621" s="540"/>
      <c r="AE621" s="540"/>
      <c r="AN621" s="541"/>
      <c r="AO621" s="541"/>
      <c r="AP621" s="541"/>
    </row>
    <row r="622" spans="29:42" s="74" customFormat="1" x14ac:dyDescent="0.3">
      <c r="AC622" s="540"/>
      <c r="AD622" s="540"/>
      <c r="AE622" s="540"/>
      <c r="AN622" s="541"/>
      <c r="AO622" s="541"/>
      <c r="AP622" s="541"/>
    </row>
    <row r="623" spans="29:42" s="74" customFormat="1" x14ac:dyDescent="0.3">
      <c r="AC623" s="540"/>
      <c r="AD623" s="540"/>
      <c r="AE623" s="540"/>
      <c r="AN623" s="541"/>
      <c r="AO623" s="541"/>
      <c r="AP623" s="541"/>
    </row>
    <row r="624" spans="29:42" s="74" customFormat="1" x14ac:dyDescent="0.3">
      <c r="AC624" s="540"/>
      <c r="AD624" s="540"/>
      <c r="AE624" s="540"/>
      <c r="AN624" s="541"/>
      <c r="AO624" s="541"/>
      <c r="AP624" s="541"/>
    </row>
    <row r="625" spans="29:42" s="74" customFormat="1" x14ac:dyDescent="0.3">
      <c r="AC625" s="540"/>
      <c r="AD625" s="540"/>
      <c r="AE625" s="540"/>
      <c r="AN625" s="541"/>
      <c r="AO625" s="541"/>
      <c r="AP625" s="541"/>
    </row>
    <row r="626" spans="29:42" s="74" customFormat="1" x14ac:dyDescent="0.3">
      <c r="AC626" s="540"/>
      <c r="AD626" s="540"/>
      <c r="AE626" s="540"/>
      <c r="AN626" s="541"/>
      <c r="AO626" s="541"/>
      <c r="AP626" s="541"/>
    </row>
    <row r="627" spans="29:42" s="74" customFormat="1" x14ac:dyDescent="0.3">
      <c r="AC627" s="540"/>
      <c r="AD627" s="540"/>
      <c r="AE627" s="540"/>
      <c r="AN627" s="541"/>
      <c r="AO627" s="541"/>
      <c r="AP627" s="541"/>
    </row>
    <row r="628" spans="29:42" s="74" customFormat="1" x14ac:dyDescent="0.3">
      <c r="AC628" s="540"/>
      <c r="AD628" s="540"/>
      <c r="AE628" s="540"/>
      <c r="AN628" s="541"/>
      <c r="AO628" s="541"/>
      <c r="AP628" s="541"/>
    </row>
    <row r="629" spans="29:42" s="74" customFormat="1" x14ac:dyDescent="0.3">
      <c r="AC629" s="540"/>
      <c r="AD629" s="540"/>
      <c r="AE629" s="540"/>
      <c r="AN629" s="541"/>
      <c r="AO629" s="541"/>
      <c r="AP629" s="541"/>
    </row>
    <row r="630" spans="29:42" s="74" customFormat="1" x14ac:dyDescent="0.3">
      <c r="AC630" s="540"/>
      <c r="AD630" s="540"/>
      <c r="AE630" s="540"/>
      <c r="AN630" s="541"/>
      <c r="AO630" s="541"/>
      <c r="AP630" s="541"/>
    </row>
    <row r="631" spans="29:42" s="74" customFormat="1" x14ac:dyDescent="0.3">
      <c r="AC631" s="540"/>
      <c r="AD631" s="540"/>
      <c r="AE631" s="540"/>
      <c r="AN631" s="541"/>
      <c r="AO631" s="541"/>
      <c r="AP631" s="541"/>
    </row>
    <row r="632" spans="29:42" s="74" customFormat="1" x14ac:dyDescent="0.3">
      <c r="AC632" s="540"/>
      <c r="AD632" s="540"/>
      <c r="AE632" s="540"/>
      <c r="AN632" s="541"/>
      <c r="AO632" s="541"/>
      <c r="AP632" s="541"/>
    </row>
    <row r="633" spans="29:42" s="74" customFormat="1" x14ac:dyDescent="0.3">
      <c r="AC633" s="540"/>
      <c r="AD633" s="540"/>
      <c r="AE633" s="540"/>
      <c r="AN633" s="541"/>
      <c r="AO633" s="541"/>
      <c r="AP633" s="541"/>
    </row>
    <row r="634" spans="29:42" s="74" customFormat="1" x14ac:dyDescent="0.3">
      <c r="AC634" s="540"/>
      <c r="AD634" s="540"/>
      <c r="AE634" s="540"/>
      <c r="AN634" s="541"/>
      <c r="AO634" s="541"/>
      <c r="AP634" s="541"/>
    </row>
    <row r="635" spans="29:42" s="74" customFormat="1" x14ac:dyDescent="0.3">
      <c r="AC635" s="540"/>
      <c r="AD635" s="540"/>
      <c r="AE635" s="540"/>
      <c r="AN635" s="541"/>
      <c r="AO635" s="541"/>
      <c r="AP635" s="541"/>
    </row>
    <row r="636" spans="29:42" s="74" customFormat="1" x14ac:dyDescent="0.3">
      <c r="AC636" s="540"/>
      <c r="AD636" s="540"/>
      <c r="AE636" s="540"/>
      <c r="AN636" s="541"/>
      <c r="AO636" s="541"/>
      <c r="AP636" s="541"/>
    </row>
    <row r="637" spans="29:42" s="74" customFormat="1" x14ac:dyDescent="0.3">
      <c r="AC637" s="540"/>
      <c r="AD637" s="540"/>
      <c r="AE637" s="540"/>
      <c r="AN637" s="541"/>
      <c r="AO637" s="541"/>
      <c r="AP637" s="541"/>
    </row>
    <row r="638" spans="29:42" s="74" customFormat="1" x14ac:dyDescent="0.3">
      <c r="AC638" s="540"/>
      <c r="AD638" s="540"/>
      <c r="AE638" s="540"/>
      <c r="AN638" s="541"/>
      <c r="AO638" s="541"/>
      <c r="AP638" s="541"/>
    </row>
    <row r="639" spans="29:42" s="74" customFormat="1" x14ac:dyDescent="0.3">
      <c r="AC639" s="540"/>
      <c r="AD639" s="540"/>
      <c r="AE639" s="540"/>
      <c r="AN639" s="541"/>
      <c r="AO639" s="541"/>
      <c r="AP639" s="541"/>
    </row>
    <row r="640" spans="29:42" s="74" customFormat="1" x14ac:dyDescent="0.3">
      <c r="AC640" s="540"/>
      <c r="AD640" s="540"/>
      <c r="AE640" s="540"/>
      <c r="AN640" s="541"/>
      <c r="AO640" s="541"/>
      <c r="AP640" s="541"/>
    </row>
    <row r="641" spans="29:42" s="74" customFormat="1" x14ac:dyDescent="0.3">
      <c r="AC641" s="540"/>
      <c r="AD641" s="540"/>
      <c r="AE641" s="540"/>
      <c r="AN641" s="541"/>
      <c r="AO641" s="541"/>
      <c r="AP641" s="541"/>
    </row>
    <row r="642" spans="29:42" s="74" customFormat="1" x14ac:dyDescent="0.3">
      <c r="AC642" s="540"/>
      <c r="AD642" s="540"/>
      <c r="AE642" s="540"/>
      <c r="AN642" s="541"/>
      <c r="AO642" s="541"/>
      <c r="AP642" s="541"/>
    </row>
    <row r="643" spans="29:42" s="74" customFormat="1" x14ac:dyDescent="0.3">
      <c r="AC643" s="540"/>
      <c r="AD643" s="540"/>
      <c r="AE643" s="540"/>
      <c r="AN643" s="541"/>
      <c r="AO643" s="541"/>
      <c r="AP643" s="541"/>
    </row>
    <row r="644" spans="29:42" s="74" customFormat="1" x14ac:dyDescent="0.3">
      <c r="AC644" s="540"/>
      <c r="AD644" s="540"/>
      <c r="AE644" s="540"/>
      <c r="AN644" s="541"/>
      <c r="AO644" s="541"/>
      <c r="AP644" s="541"/>
    </row>
    <row r="645" spans="29:42" s="74" customFormat="1" x14ac:dyDescent="0.3">
      <c r="AC645" s="540"/>
      <c r="AD645" s="540"/>
      <c r="AE645" s="540"/>
      <c r="AN645" s="541"/>
      <c r="AO645" s="541"/>
      <c r="AP645" s="541"/>
    </row>
    <row r="646" spans="29:42" s="74" customFormat="1" x14ac:dyDescent="0.3">
      <c r="AC646" s="540"/>
      <c r="AD646" s="540"/>
      <c r="AE646" s="540"/>
      <c r="AN646" s="541"/>
      <c r="AO646" s="541"/>
      <c r="AP646" s="541"/>
    </row>
    <row r="647" spans="29:42" s="74" customFormat="1" x14ac:dyDescent="0.3">
      <c r="AC647" s="540"/>
      <c r="AD647" s="540"/>
      <c r="AE647" s="540"/>
      <c r="AN647" s="541"/>
      <c r="AO647" s="541"/>
      <c r="AP647" s="541"/>
    </row>
    <row r="648" spans="29:42" s="74" customFormat="1" x14ac:dyDescent="0.3">
      <c r="AC648" s="540"/>
      <c r="AD648" s="540"/>
      <c r="AE648" s="540"/>
      <c r="AN648" s="541"/>
      <c r="AO648" s="541"/>
      <c r="AP648" s="541"/>
    </row>
    <row r="649" spans="29:42" s="74" customFormat="1" x14ac:dyDescent="0.3">
      <c r="AC649" s="540"/>
      <c r="AD649" s="540"/>
      <c r="AE649" s="540"/>
      <c r="AN649" s="541"/>
      <c r="AO649" s="541"/>
      <c r="AP649" s="541"/>
    </row>
    <row r="650" spans="29:42" s="74" customFormat="1" x14ac:dyDescent="0.3">
      <c r="AC650" s="540"/>
      <c r="AD650" s="540"/>
      <c r="AE650" s="540"/>
      <c r="AN650" s="541"/>
      <c r="AO650" s="541"/>
      <c r="AP650" s="541"/>
    </row>
    <row r="651" spans="29:42" s="74" customFormat="1" x14ac:dyDescent="0.3">
      <c r="AC651" s="540"/>
      <c r="AD651" s="540"/>
      <c r="AE651" s="540"/>
      <c r="AN651" s="541"/>
      <c r="AO651" s="541"/>
      <c r="AP651" s="541"/>
    </row>
    <row r="652" spans="29:42" s="74" customFormat="1" x14ac:dyDescent="0.3">
      <c r="AC652" s="540"/>
      <c r="AD652" s="540"/>
      <c r="AE652" s="540"/>
      <c r="AN652" s="541"/>
      <c r="AO652" s="541"/>
      <c r="AP652" s="541"/>
    </row>
    <row r="653" spans="29:42" s="74" customFormat="1" x14ac:dyDescent="0.3">
      <c r="AC653" s="540"/>
      <c r="AD653" s="540"/>
      <c r="AE653" s="540"/>
      <c r="AN653" s="541"/>
      <c r="AO653" s="541"/>
      <c r="AP653" s="541"/>
    </row>
    <row r="654" spans="29:42" s="74" customFormat="1" x14ac:dyDescent="0.3">
      <c r="AC654" s="540"/>
      <c r="AD654" s="540"/>
      <c r="AE654" s="540"/>
      <c r="AN654" s="541"/>
      <c r="AO654" s="541"/>
      <c r="AP654" s="541"/>
    </row>
    <row r="655" spans="29:42" s="74" customFormat="1" x14ac:dyDescent="0.3">
      <c r="AC655" s="540"/>
      <c r="AD655" s="540"/>
      <c r="AE655" s="540"/>
      <c r="AN655" s="541"/>
      <c r="AO655" s="541"/>
      <c r="AP655" s="541"/>
    </row>
    <row r="656" spans="29:42" s="74" customFormat="1" x14ac:dyDescent="0.3">
      <c r="AC656" s="540"/>
      <c r="AD656" s="540"/>
      <c r="AE656" s="540"/>
      <c r="AN656" s="541"/>
      <c r="AO656" s="541"/>
      <c r="AP656" s="541"/>
    </row>
    <row r="657" spans="29:42" s="74" customFormat="1" x14ac:dyDescent="0.3">
      <c r="AC657" s="540"/>
      <c r="AD657" s="540"/>
      <c r="AE657" s="540"/>
      <c r="AN657" s="541"/>
      <c r="AO657" s="541"/>
      <c r="AP657" s="541"/>
    </row>
    <row r="658" spans="29:42" s="74" customFormat="1" x14ac:dyDescent="0.3">
      <c r="AC658" s="540"/>
      <c r="AD658" s="540"/>
      <c r="AE658" s="540"/>
      <c r="AN658" s="541"/>
      <c r="AO658" s="541"/>
      <c r="AP658" s="541"/>
    </row>
    <row r="659" spans="29:42" s="74" customFormat="1" x14ac:dyDescent="0.3">
      <c r="AC659" s="540"/>
      <c r="AD659" s="540"/>
      <c r="AE659" s="540"/>
      <c r="AN659" s="541"/>
      <c r="AO659" s="541"/>
      <c r="AP659" s="541"/>
    </row>
    <row r="660" spans="29:42" s="74" customFormat="1" x14ac:dyDescent="0.3">
      <c r="AC660" s="540"/>
      <c r="AD660" s="540"/>
      <c r="AE660" s="540"/>
      <c r="AN660" s="541"/>
      <c r="AO660" s="541"/>
      <c r="AP660" s="541"/>
    </row>
    <row r="661" spans="29:42" s="74" customFormat="1" x14ac:dyDescent="0.3">
      <c r="AC661" s="540"/>
      <c r="AD661" s="540"/>
      <c r="AE661" s="540"/>
      <c r="AN661" s="541"/>
      <c r="AO661" s="541"/>
      <c r="AP661" s="541"/>
    </row>
    <row r="662" spans="29:42" s="74" customFormat="1" x14ac:dyDescent="0.3">
      <c r="AC662" s="540"/>
      <c r="AD662" s="540"/>
      <c r="AE662" s="540"/>
      <c r="AN662" s="541"/>
      <c r="AO662" s="541"/>
      <c r="AP662" s="541"/>
    </row>
    <row r="663" spans="29:42" s="74" customFormat="1" x14ac:dyDescent="0.3">
      <c r="AC663" s="540"/>
      <c r="AD663" s="540"/>
      <c r="AE663" s="540"/>
      <c r="AN663" s="541"/>
      <c r="AO663" s="541"/>
      <c r="AP663" s="541"/>
    </row>
    <row r="664" spans="29:42" s="74" customFormat="1" x14ac:dyDescent="0.3">
      <c r="AC664" s="540"/>
      <c r="AD664" s="540"/>
      <c r="AE664" s="540"/>
      <c r="AN664" s="541"/>
      <c r="AO664" s="541"/>
      <c r="AP664" s="541"/>
    </row>
    <row r="665" spans="29:42" s="74" customFormat="1" x14ac:dyDescent="0.3">
      <c r="AC665" s="540"/>
      <c r="AD665" s="540"/>
      <c r="AE665" s="540"/>
      <c r="AN665" s="541"/>
      <c r="AO665" s="541"/>
      <c r="AP665" s="541"/>
    </row>
    <row r="666" spans="29:42" s="74" customFormat="1" x14ac:dyDescent="0.3">
      <c r="AC666" s="540"/>
      <c r="AD666" s="540"/>
      <c r="AE666" s="540"/>
      <c r="AN666" s="541"/>
      <c r="AO666" s="541"/>
      <c r="AP666" s="541"/>
    </row>
    <row r="667" spans="29:42" s="74" customFormat="1" x14ac:dyDescent="0.3">
      <c r="AC667" s="540"/>
      <c r="AD667" s="540"/>
      <c r="AE667" s="540"/>
      <c r="AN667" s="541"/>
      <c r="AO667" s="541"/>
      <c r="AP667" s="541"/>
    </row>
    <row r="668" spans="29:42" s="74" customFormat="1" x14ac:dyDescent="0.3">
      <c r="AC668" s="540"/>
      <c r="AD668" s="540"/>
      <c r="AE668" s="540"/>
      <c r="AN668" s="541"/>
      <c r="AO668" s="541"/>
      <c r="AP668" s="541"/>
    </row>
    <row r="669" spans="29:42" s="74" customFormat="1" x14ac:dyDescent="0.3">
      <c r="AC669" s="540"/>
      <c r="AD669" s="540"/>
      <c r="AE669" s="540"/>
      <c r="AN669" s="541"/>
      <c r="AO669" s="541"/>
      <c r="AP669" s="541"/>
    </row>
    <row r="670" spans="29:42" s="74" customFormat="1" x14ac:dyDescent="0.3">
      <c r="AC670" s="540"/>
      <c r="AD670" s="540"/>
      <c r="AE670" s="540"/>
      <c r="AN670" s="541"/>
      <c r="AO670" s="541"/>
      <c r="AP670" s="541"/>
    </row>
    <row r="671" spans="29:42" s="74" customFormat="1" x14ac:dyDescent="0.3">
      <c r="AC671" s="540"/>
      <c r="AD671" s="540"/>
      <c r="AE671" s="540"/>
      <c r="AN671" s="541"/>
      <c r="AO671" s="541"/>
      <c r="AP671" s="541"/>
    </row>
    <row r="672" spans="29:42" s="74" customFormat="1" x14ac:dyDescent="0.3">
      <c r="AC672" s="540"/>
      <c r="AD672" s="540"/>
      <c r="AE672" s="540"/>
      <c r="AN672" s="541"/>
      <c r="AO672" s="541"/>
      <c r="AP672" s="541"/>
    </row>
    <row r="673" spans="29:42" s="74" customFormat="1" x14ac:dyDescent="0.3">
      <c r="AC673" s="540"/>
      <c r="AD673" s="540"/>
      <c r="AE673" s="540"/>
      <c r="AN673" s="541"/>
      <c r="AO673" s="541"/>
      <c r="AP673" s="541"/>
    </row>
    <row r="674" spans="29:42" s="74" customFormat="1" x14ac:dyDescent="0.3">
      <c r="AC674" s="540"/>
      <c r="AD674" s="540"/>
      <c r="AE674" s="540"/>
      <c r="AN674" s="541"/>
      <c r="AO674" s="541"/>
      <c r="AP674" s="541"/>
    </row>
    <row r="675" spans="29:42" s="74" customFormat="1" x14ac:dyDescent="0.3">
      <c r="AC675" s="540"/>
      <c r="AD675" s="540"/>
      <c r="AE675" s="540"/>
      <c r="AN675" s="541"/>
      <c r="AO675" s="541"/>
      <c r="AP675" s="541"/>
    </row>
    <row r="676" spans="29:42" s="74" customFormat="1" x14ac:dyDescent="0.3">
      <c r="AC676" s="540"/>
      <c r="AD676" s="540"/>
      <c r="AE676" s="540"/>
      <c r="AN676" s="541"/>
      <c r="AO676" s="541"/>
      <c r="AP676" s="541"/>
    </row>
    <row r="677" spans="29:42" s="74" customFormat="1" x14ac:dyDescent="0.3">
      <c r="AC677" s="540"/>
      <c r="AD677" s="540"/>
      <c r="AE677" s="540"/>
      <c r="AN677" s="541"/>
      <c r="AO677" s="541"/>
      <c r="AP677" s="541"/>
    </row>
    <row r="678" spans="29:42" s="74" customFormat="1" x14ac:dyDescent="0.3">
      <c r="AC678" s="540"/>
      <c r="AD678" s="540"/>
      <c r="AE678" s="540"/>
      <c r="AN678" s="541"/>
      <c r="AO678" s="541"/>
      <c r="AP678" s="541"/>
    </row>
    <row r="679" spans="29:42" s="74" customFormat="1" x14ac:dyDescent="0.3">
      <c r="AC679" s="540"/>
      <c r="AD679" s="540"/>
      <c r="AE679" s="540"/>
      <c r="AN679" s="541"/>
      <c r="AO679" s="541"/>
      <c r="AP679" s="541"/>
    </row>
    <row r="680" spans="29:42" s="74" customFormat="1" x14ac:dyDescent="0.3">
      <c r="AC680" s="540"/>
      <c r="AD680" s="540"/>
      <c r="AE680" s="540"/>
      <c r="AN680" s="541"/>
      <c r="AO680" s="541"/>
      <c r="AP680" s="541"/>
    </row>
    <row r="681" spans="29:42" s="74" customFormat="1" x14ac:dyDescent="0.3">
      <c r="AC681" s="540"/>
      <c r="AD681" s="540"/>
      <c r="AE681" s="540"/>
      <c r="AN681" s="541"/>
      <c r="AO681" s="541"/>
      <c r="AP681" s="541"/>
    </row>
    <row r="682" spans="29:42" s="74" customFormat="1" x14ac:dyDescent="0.3">
      <c r="AC682" s="540"/>
      <c r="AD682" s="540"/>
      <c r="AE682" s="540"/>
      <c r="AN682" s="541"/>
      <c r="AO682" s="541"/>
      <c r="AP682" s="541"/>
    </row>
    <row r="683" spans="29:42" s="74" customFormat="1" x14ac:dyDescent="0.3">
      <c r="AC683" s="540"/>
      <c r="AD683" s="540"/>
      <c r="AE683" s="540"/>
      <c r="AN683" s="541"/>
      <c r="AO683" s="541"/>
      <c r="AP683" s="541"/>
    </row>
    <row r="684" spans="29:42" s="74" customFormat="1" x14ac:dyDescent="0.3">
      <c r="AC684" s="540"/>
      <c r="AD684" s="540"/>
      <c r="AE684" s="540"/>
      <c r="AN684" s="541"/>
      <c r="AO684" s="541"/>
      <c r="AP684" s="541"/>
    </row>
    <row r="685" spans="29:42" s="74" customFormat="1" x14ac:dyDescent="0.3">
      <c r="AC685" s="540"/>
      <c r="AD685" s="540"/>
      <c r="AE685" s="540"/>
      <c r="AN685" s="541"/>
      <c r="AO685" s="541"/>
      <c r="AP685" s="541"/>
    </row>
    <row r="686" spans="29:42" s="74" customFormat="1" x14ac:dyDescent="0.3">
      <c r="AC686" s="540"/>
      <c r="AD686" s="540"/>
      <c r="AE686" s="540"/>
      <c r="AN686" s="541"/>
      <c r="AO686" s="541"/>
      <c r="AP686" s="541"/>
    </row>
    <row r="687" spans="29:42" s="74" customFormat="1" x14ac:dyDescent="0.3">
      <c r="AC687" s="540"/>
      <c r="AD687" s="540"/>
      <c r="AE687" s="540"/>
      <c r="AN687" s="541"/>
      <c r="AO687" s="541"/>
      <c r="AP687" s="541"/>
    </row>
    <row r="688" spans="29:42" s="74" customFormat="1" x14ac:dyDescent="0.3">
      <c r="AC688" s="540"/>
      <c r="AD688" s="540"/>
      <c r="AE688" s="540"/>
      <c r="AN688" s="541"/>
      <c r="AO688" s="541"/>
      <c r="AP688" s="541"/>
    </row>
    <row r="689" spans="29:42" s="74" customFormat="1" x14ac:dyDescent="0.3">
      <c r="AC689" s="540"/>
      <c r="AD689" s="540"/>
      <c r="AE689" s="540"/>
      <c r="AN689" s="541"/>
      <c r="AO689" s="541"/>
      <c r="AP689" s="541"/>
    </row>
    <row r="690" spans="29:42" s="74" customFormat="1" x14ac:dyDescent="0.3">
      <c r="AC690" s="540"/>
      <c r="AD690" s="540"/>
      <c r="AE690" s="540"/>
      <c r="AN690" s="541"/>
      <c r="AO690" s="541"/>
      <c r="AP690" s="541"/>
    </row>
    <row r="691" spans="29:42" s="74" customFormat="1" x14ac:dyDescent="0.3">
      <c r="AC691" s="540"/>
      <c r="AD691" s="540"/>
      <c r="AE691" s="540"/>
      <c r="AN691" s="541"/>
      <c r="AO691" s="541"/>
      <c r="AP691" s="541"/>
    </row>
    <row r="692" spans="29:42" s="74" customFormat="1" x14ac:dyDescent="0.3">
      <c r="AC692" s="540"/>
      <c r="AD692" s="540"/>
      <c r="AE692" s="540"/>
      <c r="AN692" s="541"/>
      <c r="AO692" s="541"/>
      <c r="AP692" s="541"/>
    </row>
    <row r="693" spans="29:42" s="74" customFormat="1" x14ac:dyDescent="0.3">
      <c r="AC693" s="540"/>
      <c r="AD693" s="540"/>
      <c r="AE693" s="540"/>
      <c r="AN693" s="541"/>
      <c r="AO693" s="541"/>
      <c r="AP693" s="541"/>
    </row>
    <row r="694" spans="29:42" s="74" customFormat="1" x14ac:dyDescent="0.3">
      <c r="AC694" s="540"/>
      <c r="AD694" s="540"/>
      <c r="AE694" s="540"/>
      <c r="AN694" s="541"/>
      <c r="AO694" s="541"/>
      <c r="AP694" s="541"/>
    </row>
    <row r="695" spans="29:42" s="74" customFormat="1" x14ac:dyDescent="0.3">
      <c r="AC695" s="540"/>
      <c r="AD695" s="540"/>
      <c r="AE695" s="540"/>
      <c r="AN695" s="541"/>
      <c r="AO695" s="541"/>
      <c r="AP695" s="541"/>
    </row>
    <row r="696" spans="29:42" s="74" customFormat="1" x14ac:dyDescent="0.3">
      <c r="AC696" s="540"/>
      <c r="AD696" s="540"/>
      <c r="AE696" s="540"/>
      <c r="AN696" s="541"/>
      <c r="AO696" s="541"/>
      <c r="AP696" s="541"/>
    </row>
    <row r="697" spans="29:42" s="74" customFormat="1" x14ac:dyDescent="0.3">
      <c r="AC697" s="540"/>
      <c r="AD697" s="540"/>
      <c r="AE697" s="540"/>
      <c r="AN697" s="541"/>
      <c r="AO697" s="541"/>
      <c r="AP697" s="541"/>
    </row>
    <row r="698" spans="29:42" s="74" customFormat="1" x14ac:dyDescent="0.3">
      <c r="AC698" s="540"/>
      <c r="AD698" s="540"/>
      <c r="AE698" s="540"/>
      <c r="AN698" s="541"/>
      <c r="AO698" s="541"/>
      <c r="AP698" s="541"/>
    </row>
    <row r="699" spans="29:42" s="74" customFormat="1" x14ac:dyDescent="0.3">
      <c r="AC699" s="540"/>
      <c r="AD699" s="540"/>
      <c r="AE699" s="540"/>
      <c r="AN699" s="541"/>
      <c r="AO699" s="541"/>
      <c r="AP699" s="541"/>
    </row>
    <row r="700" spans="29:42" s="74" customFormat="1" x14ac:dyDescent="0.3">
      <c r="AC700" s="540"/>
      <c r="AD700" s="540"/>
      <c r="AE700" s="540"/>
      <c r="AN700" s="541"/>
      <c r="AO700" s="541"/>
      <c r="AP700" s="541"/>
    </row>
    <row r="701" spans="29:42" s="74" customFormat="1" x14ac:dyDescent="0.3">
      <c r="AC701" s="540"/>
      <c r="AD701" s="540"/>
      <c r="AE701" s="540"/>
      <c r="AN701" s="541"/>
      <c r="AO701" s="541"/>
      <c r="AP701" s="541"/>
    </row>
    <row r="702" spans="29:42" s="74" customFormat="1" x14ac:dyDescent="0.3">
      <c r="AC702" s="540"/>
      <c r="AD702" s="540"/>
      <c r="AE702" s="540"/>
      <c r="AN702" s="541"/>
      <c r="AO702" s="541"/>
      <c r="AP702" s="541"/>
    </row>
    <row r="703" spans="29:42" s="74" customFormat="1" x14ac:dyDescent="0.3">
      <c r="AC703" s="540"/>
      <c r="AD703" s="540"/>
      <c r="AE703" s="540"/>
      <c r="AN703" s="541"/>
      <c r="AO703" s="541"/>
      <c r="AP703" s="541"/>
    </row>
    <row r="704" spans="29:42" s="74" customFormat="1" x14ac:dyDescent="0.3">
      <c r="AC704" s="540"/>
      <c r="AD704" s="540"/>
      <c r="AE704" s="540"/>
      <c r="AN704" s="541"/>
      <c r="AO704" s="541"/>
      <c r="AP704" s="541"/>
    </row>
    <row r="705" spans="29:42" s="74" customFormat="1" x14ac:dyDescent="0.3">
      <c r="AC705" s="540"/>
      <c r="AD705" s="540"/>
      <c r="AE705" s="540"/>
      <c r="AN705" s="541"/>
      <c r="AO705" s="541"/>
      <c r="AP705" s="541"/>
    </row>
    <row r="706" spans="29:42" s="74" customFormat="1" x14ac:dyDescent="0.3">
      <c r="AC706" s="540"/>
      <c r="AD706" s="540"/>
      <c r="AE706" s="540"/>
      <c r="AN706" s="541"/>
      <c r="AO706" s="541"/>
      <c r="AP706" s="541"/>
    </row>
    <row r="707" spans="29:42" s="74" customFormat="1" x14ac:dyDescent="0.3">
      <c r="AC707" s="540"/>
      <c r="AD707" s="540"/>
      <c r="AE707" s="540"/>
      <c r="AN707" s="541"/>
      <c r="AO707" s="541"/>
      <c r="AP707" s="541"/>
    </row>
    <row r="708" spans="29:42" s="74" customFormat="1" x14ac:dyDescent="0.3">
      <c r="AC708" s="540"/>
      <c r="AD708" s="540"/>
      <c r="AE708" s="540"/>
      <c r="AN708" s="541"/>
      <c r="AO708" s="541"/>
      <c r="AP708" s="541"/>
    </row>
    <row r="709" spans="29:42" s="74" customFormat="1" x14ac:dyDescent="0.3">
      <c r="AC709" s="540"/>
      <c r="AD709" s="540"/>
      <c r="AE709" s="540"/>
      <c r="AN709" s="541"/>
      <c r="AO709" s="541"/>
      <c r="AP709" s="541"/>
    </row>
    <row r="710" spans="29:42" s="74" customFormat="1" x14ac:dyDescent="0.3">
      <c r="AC710" s="540"/>
      <c r="AD710" s="540"/>
      <c r="AE710" s="540"/>
      <c r="AN710" s="541"/>
      <c r="AO710" s="541"/>
      <c r="AP710" s="541"/>
    </row>
    <row r="711" spans="29:42" s="74" customFormat="1" x14ac:dyDescent="0.3">
      <c r="AC711" s="540"/>
      <c r="AD711" s="540"/>
      <c r="AE711" s="540"/>
      <c r="AN711" s="541"/>
      <c r="AO711" s="541"/>
      <c r="AP711" s="541"/>
    </row>
    <row r="712" spans="29:42" s="74" customFormat="1" x14ac:dyDescent="0.3">
      <c r="AC712" s="540"/>
      <c r="AD712" s="540"/>
      <c r="AE712" s="540"/>
      <c r="AN712" s="541"/>
      <c r="AO712" s="541"/>
      <c r="AP712" s="541"/>
    </row>
    <row r="713" spans="29:42" s="74" customFormat="1" x14ac:dyDescent="0.3">
      <c r="AC713" s="540"/>
      <c r="AD713" s="540"/>
      <c r="AE713" s="540"/>
      <c r="AN713" s="541"/>
      <c r="AO713" s="541"/>
      <c r="AP713" s="541"/>
    </row>
    <row r="714" spans="29:42" s="74" customFormat="1" x14ac:dyDescent="0.3">
      <c r="AC714" s="540"/>
      <c r="AD714" s="540"/>
      <c r="AE714" s="540"/>
      <c r="AN714" s="541"/>
      <c r="AO714" s="541"/>
      <c r="AP714" s="541"/>
    </row>
    <row r="715" spans="29:42" s="74" customFormat="1" x14ac:dyDescent="0.3">
      <c r="AC715" s="540"/>
      <c r="AD715" s="540"/>
      <c r="AE715" s="540"/>
      <c r="AN715" s="541"/>
      <c r="AO715" s="541"/>
      <c r="AP715" s="541"/>
    </row>
    <row r="716" spans="29:42" s="74" customFormat="1" x14ac:dyDescent="0.3">
      <c r="AC716" s="540"/>
      <c r="AD716" s="540"/>
      <c r="AE716" s="540"/>
      <c r="AN716" s="541"/>
      <c r="AO716" s="541"/>
      <c r="AP716" s="541"/>
    </row>
    <row r="717" spans="29:42" s="74" customFormat="1" x14ac:dyDescent="0.3">
      <c r="AC717" s="540"/>
      <c r="AD717" s="540"/>
      <c r="AE717" s="540"/>
      <c r="AN717" s="541"/>
      <c r="AO717" s="541"/>
      <c r="AP717" s="541"/>
    </row>
    <row r="718" spans="29:42" s="74" customFormat="1" x14ac:dyDescent="0.3">
      <c r="AC718" s="540"/>
      <c r="AD718" s="540"/>
      <c r="AE718" s="540"/>
      <c r="AN718" s="541"/>
      <c r="AO718" s="541"/>
      <c r="AP718" s="541"/>
    </row>
    <row r="719" spans="29:42" s="74" customFormat="1" x14ac:dyDescent="0.3">
      <c r="AC719" s="540"/>
      <c r="AD719" s="540"/>
      <c r="AE719" s="540"/>
      <c r="AN719" s="541"/>
      <c r="AO719" s="541"/>
      <c r="AP719" s="541"/>
    </row>
    <row r="720" spans="29:42" s="74" customFormat="1" x14ac:dyDescent="0.3">
      <c r="AC720" s="540"/>
      <c r="AD720" s="540"/>
      <c r="AE720" s="540"/>
      <c r="AN720" s="541"/>
      <c r="AO720" s="541"/>
      <c r="AP720" s="541"/>
    </row>
    <row r="721" spans="29:42" s="74" customFormat="1" x14ac:dyDescent="0.3">
      <c r="AC721" s="540"/>
      <c r="AD721" s="540"/>
      <c r="AE721" s="540"/>
      <c r="AN721" s="541"/>
      <c r="AO721" s="541"/>
      <c r="AP721" s="541"/>
    </row>
    <row r="722" spans="29:42" s="74" customFormat="1" x14ac:dyDescent="0.3">
      <c r="AC722" s="540"/>
      <c r="AD722" s="540"/>
      <c r="AE722" s="540"/>
      <c r="AN722" s="541"/>
      <c r="AO722" s="541"/>
      <c r="AP722" s="541"/>
    </row>
    <row r="723" spans="29:42" s="74" customFormat="1" x14ac:dyDescent="0.3">
      <c r="AC723" s="540"/>
      <c r="AD723" s="540"/>
      <c r="AE723" s="540"/>
      <c r="AN723" s="541"/>
      <c r="AO723" s="541"/>
      <c r="AP723" s="541"/>
    </row>
    <row r="724" spans="29:42" s="74" customFormat="1" x14ac:dyDescent="0.3">
      <c r="AC724" s="540"/>
      <c r="AD724" s="540"/>
      <c r="AE724" s="540"/>
      <c r="AN724" s="541"/>
      <c r="AO724" s="541"/>
      <c r="AP724" s="541"/>
    </row>
    <row r="725" spans="29:42" s="74" customFormat="1" x14ac:dyDescent="0.3">
      <c r="AC725" s="540"/>
      <c r="AD725" s="540"/>
      <c r="AE725" s="540"/>
      <c r="AN725" s="541"/>
      <c r="AO725" s="541"/>
      <c r="AP725" s="541"/>
    </row>
    <row r="726" spans="29:42" s="74" customFormat="1" x14ac:dyDescent="0.3">
      <c r="AC726" s="540"/>
      <c r="AD726" s="540"/>
      <c r="AE726" s="540"/>
      <c r="AN726" s="541"/>
      <c r="AO726" s="541"/>
      <c r="AP726" s="541"/>
    </row>
    <row r="727" spans="29:42" s="74" customFormat="1" x14ac:dyDescent="0.3">
      <c r="AC727" s="540"/>
      <c r="AD727" s="540"/>
      <c r="AE727" s="540"/>
      <c r="AN727" s="541"/>
      <c r="AO727" s="541"/>
      <c r="AP727" s="541"/>
    </row>
    <row r="728" spans="29:42" s="74" customFormat="1" x14ac:dyDescent="0.3">
      <c r="AC728" s="540"/>
      <c r="AD728" s="540"/>
      <c r="AE728" s="540"/>
      <c r="AN728" s="541"/>
      <c r="AO728" s="541"/>
      <c r="AP728" s="541"/>
    </row>
    <row r="729" spans="29:42" s="74" customFormat="1" x14ac:dyDescent="0.3">
      <c r="AC729" s="540"/>
      <c r="AD729" s="540"/>
      <c r="AE729" s="540"/>
      <c r="AN729" s="541"/>
      <c r="AO729" s="541"/>
      <c r="AP729" s="541"/>
    </row>
    <row r="730" spans="29:42" s="74" customFormat="1" x14ac:dyDescent="0.3">
      <c r="AC730" s="540"/>
      <c r="AD730" s="540"/>
      <c r="AE730" s="540"/>
      <c r="AN730" s="541"/>
      <c r="AO730" s="541"/>
      <c r="AP730" s="541"/>
    </row>
    <row r="731" spans="29:42" s="74" customFormat="1" x14ac:dyDescent="0.3">
      <c r="AC731" s="540"/>
      <c r="AD731" s="540"/>
      <c r="AE731" s="540"/>
      <c r="AN731" s="541"/>
      <c r="AO731" s="541"/>
      <c r="AP731" s="541"/>
    </row>
    <row r="732" spans="29:42" s="74" customFormat="1" x14ac:dyDescent="0.3">
      <c r="AC732" s="540"/>
      <c r="AD732" s="540"/>
      <c r="AE732" s="540"/>
      <c r="AN732" s="541"/>
      <c r="AO732" s="541"/>
      <c r="AP732" s="541"/>
    </row>
    <row r="733" spans="29:42" s="74" customFormat="1" x14ac:dyDescent="0.3">
      <c r="AC733" s="540"/>
      <c r="AD733" s="540"/>
      <c r="AE733" s="540"/>
      <c r="AN733" s="541"/>
      <c r="AO733" s="541"/>
      <c r="AP733" s="541"/>
    </row>
    <row r="734" spans="29:42" s="74" customFormat="1" x14ac:dyDescent="0.3">
      <c r="AC734" s="540"/>
      <c r="AD734" s="540"/>
      <c r="AE734" s="540"/>
      <c r="AN734" s="541"/>
      <c r="AO734" s="541"/>
      <c r="AP734" s="541"/>
    </row>
    <row r="735" spans="29:42" s="74" customFormat="1" x14ac:dyDescent="0.3">
      <c r="AC735" s="540"/>
      <c r="AD735" s="540"/>
      <c r="AE735" s="540"/>
      <c r="AN735" s="541"/>
      <c r="AO735" s="541"/>
      <c r="AP735" s="541"/>
    </row>
    <row r="736" spans="29:42" s="74" customFormat="1" x14ac:dyDescent="0.3">
      <c r="AC736" s="540"/>
      <c r="AD736" s="540"/>
      <c r="AE736" s="540"/>
      <c r="AN736" s="541"/>
      <c r="AO736" s="541"/>
      <c r="AP736" s="541"/>
    </row>
    <row r="737" spans="29:42" s="74" customFormat="1" x14ac:dyDescent="0.3">
      <c r="AC737" s="540"/>
      <c r="AD737" s="540"/>
      <c r="AE737" s="540"/>
      <c r="AN737" s="541"/>
      <c r="AO737" s="541"/>
      <c r="AP737" s="541"/>
    </row>
    <row r="738" spans="29:42" s="74" customFormat="1" x14ac:dyDescent="0.3">
      <c r="AC738" s="540"/>
      <c r="AD738" s="540"/>
      <c r="AE738" s="540"/>
      <c r="AN738" s="541"/>
      <c r="AO738" s="541"/>
      <c r="AP738" s="541"/>
    </row>
    <row r="739" spans="29:42" s="74" customFormat="1" x14ac:dyDescent="0.3">
      <c r="AC739" s="540"/>
      <c r="AD739" s="540"/>
      <c r="AE739" s="540"/>
      <c r="AN739" s="541"/>
      <c r="AO739" s="541"/>
      <c r="AP739" s="541"/>
    </row>
    <row r="740" spans="29:42" s="74" customFormat="1" x14ac:dyDescent="0.3">
      <c r="AC740" s="540"/>
      <c r="AD740" s="540"/>
      <c r="AE740" s="540"/>
      <c r="AN740" s="541"/>
      <c r="AO740" s="541"/>
      <c r="AP740" s="541"/>
    </row>
    <row r="741" spans="29:42" s="74" customFormat="1" x14ac:dyDescent="0.3">
      <c r="AC741" s="540"/>
      <c r="AD741" s="540"/>
      <c r="AE741" s="540"/>
      <c r="AN741" s="541"/>
      <c r="AO741" s="541"/>
      <c r="AP741" s="541"/>
    </row>
    <row r="742" spans="29:42" s="74" customFormat="1" x14ac:dyDescent="0.3">
      <c r="AC742" s="540"/>
      <c r="AD742" s="540"/>
      <c r="AE742" s="540"/>
      <c r="AN742" s="541"/>
      <c r="AO742" s="541"/>
      <c r="AP742" s="541"/>
    </row>
    <row r="743" spans="29:42" s="74" customFormat="1" x14ac:dyDescent="0.3">
      <c r="AC743" s="540"/>
      <c r="AD743" s="540"/>
      <c r="AE743" s="540"/>
      <c r="AN743" s="541"/>
      <c r="AO743" s="541"/>
      <c r="AP743" s="541"/>
    </row>
    <row r="744" spans="29:42" s="74" customFormat="1" x14ac:dyDescent="0.3">
      <c r="AC744" s="540"/>
      <c r="AD744" s="540"/>
      <c r="AE744" s="540"/>
      <c r="AN744" s="541"/>
      <c r="AO744" s="541"/>
      <c r="AP744" s="541"/>
    </row>
    <row r="745" spans="29:42" s="74" customFormat="1" x14ac:dyDescent="0.3">
      <c r="AC745" s="540"/>
      <c r="AD745" s="540"/>
      <c r="AE745" s="540"/>
      <c r="AN745" s="541"/>
      <c r="AO745" s="541"/>
      <c r="AP745" s="541"/>
    </row>
    <row r="746" spans="29:42" s="74" customFormat="1" x14ac:dyDescent="0.3">
      <c r="AC746" s="540"/>
      <c r="AD746" s="540"/>
      <c r="AE746" s="540"/>
      <c r="AN746" s="541"/>
      <c r="AO746" s="541"/>
      <c r="AP746" s="541"/>
    </row>
    <row r="747" spans="29:42" s="74" customFormat="1" x14ac:dyDescent="0.3">
      <c r="AC747" s="540"/>
      <c r="AD747" s="540"/>
      <c r="AE747" s="540"/>
      <c r="AN747" s="541"/>
      <c r="AO747" s="541"/>
      <c r="AP747" s="541"/>
    </row>
    <row r="748" spans="29:42" s="74" customFormat="1" x14ac:dyDescent="0.3">
      <c r="AC748" s="540"/>
      <c r="AD748" s="540"/>
      <c r="AE748" s="540"/>
      <c r="AN748" s="541"/>
      <c r="AO748" s="541"/>
      <c r="AP748" s="541"/>
    </row>
    <row r="749" spans="29:42" s="74" customFormat="1" x14ac:dyDescent="0.3">
      <c r="AC749" s="540"/>
      <c r="AD749" s="540"/>
      <c r="AE749" s="540"/>
      <c r="AN749" s="541"/>
      <c r="AO749" s="541"/>
      <c r="AP749" s="541"/>
    </row>
    <row r="750" spans="29:42" s="74" customFormat="1" x14ac:dyDescent="0.3">
      <c r="AC750" s="540"/>
      <c r="AD750" s="540"/>
      <c r="AE750" s="540"/>
      <c r="AN750" s="541"/>
      <c r="AO750" s="541"/>
      <c r="AP750" s="541"/>
    </row>
    <row r="751" spans="29:42" s="74" customFormat="1" x14ac:dyDescent="0.3">
      <c r="AC751" s="540"/>
      <c r="AD751" s="540"/>
      <c r="AE751" s="540"/>
      <c r="AN751" s="541"/>
      <c r="AO751" s="541"/>
      <c r="AP751" s="541"/>
    </row>
    <row r="752" spans="29:42" s="74" customFormat="1" x14ac:dyDescent="0.3">
      <c r="AC752" s="540"/>
      <c r="AD752" s="540"/>
      <c r="AE752" s="540"/>
      <c r="AN752" s="541"/>
      <c r="AO752" s="541"/>
      <c r="AP752" s="541"/>
    </row>
    <row r="753" spans="29:42" s="74" customFormat="1" x14ac:dyDescent="0.3">
      <c r="AC753" s="540"/>
      <c r="AD753" s="540"/>
      <c r="AE753" s="540"/>
      <c r="AN753" s="541"/>
      <c r="AO753" s="541"/>
      <c r="AP753" s="541"/>
    </row>
    <row r="754" spans="29:42" s="74" customFormat="1" x14ac:dyDescent="0.3">
      <c r="AC754" s="540"/>
      <c r="AD754" s="540"/>
      <c r="AE754" s="540"/>
      <c r="AN754" s="541"/>
      <c r="AO754" s="541"/>
      <c r="AP754" s="541"/>
    </row>
    <row r="755" spans="29:42" s="74" customFormat="1" x14ac:dyDescent="0.3">
      <c r="AC755" s="540"/>
      <c r="AD755" s="540"/>
      <c r="AE755" s="540"/>
      <c r="AN755" s="541"/>
      <c r="AO755" s="541"/>
      <c r="AP755" s="541"/>
    </row>
    <row r="756" spans="29:42" s="74" customFormat="1" x14ac:dyDescent="0.3">
      <c r="AC756" s="540"/>
      <c r="AD756" s="540"/>
      <c r="AE756" s="540"/>
      <c r="AN756" s="541"/>
      <c r="AO756" s="541"/>
      <c r="AP756" s="541"/>
    </row>
    <row r="757" spans="29:42" s="74" customFormat="1" x14ac:dyDescent="0.3">
      <c r="AC757" s="540"/>
      <c r="AD757" s="540"/>
      <c r="AE757" s="540"/>
      <c r="AN757" s="541"/>
      <c r="AO757" s="541"/>
      <c r="AP757" s="541"/>
    </row>
    <row r="758" spans="29:42" s="74" customFormat="1" x14ac:dyDescent="0.3">
      <c r="AC758" s="540"/>
      <c r="AD758" s="540"/>
      <c r="AE758" s="540"/>
      <c r="AN758" s="541"/>
      <c r="AO758" s="541"/>
      <c r="AP758" s="541"/>
    </row>
    <row r="759" spans="29:42" s="74" customFormat="1" x14ac:dyDescent="0.3">
      <c r="AC759" s="540"/>
      <c r="AD759" s="540"/>
      <c r="AE759" s="540"/>
      <c r="AN759" s="541"/>
      <c r="AO759" s="541"/>
      <c r="AP759" s="541"/>
    </row>
    <row r="760" spans="29:42" s="74" customFormat="1" x14ac:dyDescent="0.3">
      <c r="AC760" s="540"/>
      <c r="AD760" s="540"/>
      <c r="AE760" s="540"/>
      <c r="AN760" s="541"/>
      <c r="AO760" s="541"/>
      <c r="AP760" s="541"/>
    </row>
    <row r="761" spans="29:42" s="74" customFormat="1" x14ac:dyDescent="0.3">
      <c r="AC761" s="540"/>
      <c r="AD761" s="540"/>
      <c r="AE761" s="540"/>
      <c r="AN761" s="541"/>
      <c r="AO761" s="541"/>
      <c r="AP761" s="541"/>
    </row>
    <row r="762" spans="29:42" s="74" customFormat="1" x14ac:dyDescent="0.3">
      <c r="AC762" s="540"/>
      <c r="AD762" s="540"/>
      <c r="AE762" s="540"/>
      <c r="AN762" s="541"/>
      <c r="AO762" s="541"/>
      <c r="AP762" s="541"/>
    </row>
    <row r="763" spans="29:42" s="74" customFormat="1" x14ac:dyDescent="0.3">
      <c r="AC763" s="540"/>
      <c r="AD763" s="540"/>
      <c r="AE763" s="540"/>
      <c r="AN763" s="541"/>
      <c r="AO763" s="541"/>
      <c r="AP763" s="541"/>
    </row>
    <row r="764" spans="29:42" s="74" customFormat="1" x14ac:dyDescent="0.3">
      <c r="AC764" s="540"/>
      <c r="AD764" s="540"/>
      <c r="AE764" s="540"/>
      <c r="AN764" s="541"/>
      <c r="AO764" s="541"/>
      <c r="AP764" s="541"/>
    </row>
    <row r="765" spans="29:42" s="74" customFormat="1" x14ac:dyDescent="0.3">
      <c r="AC765" s="540"/>
      <c r="AD765" s="540"/>
      <c r="AE765" s="540"/>
      <c r="AN765" s="541"/>
      <c r="AO765" s="541"/>
      <c r="AP765" s="541"/>
    </row>
    <row r="766" spans="29:42" s="74" customFormat="1" x14ac:dyDescent="0.3">
      <c r="AC766" s="540"/>
      <c r="AD766" s="540"/>
      <c r="AE766" s="540"/>
      <c r="AN766" s="541"/>
      <c r="AO766" s="541"/>
      <c r="AP766" s="541"/>
    </row>
    <row r="767" spans="29:42" s="74" customFormat="1" x14ac:dyDescent="0.3">
      <c r="AC767" s="540"/>
      <c r="AD767" s="540"/>
      <c r="AE767" s="540"/>
      <c r="AN767" s="541"/>
      <c r="AO767" s="541"/>
      <c r="AP767" s="541"/>
    </row>
    <row r="768" spans="29:42" s="74" customFormat="1" x14ac:dyDescent="0.3">
      <c r="AC768" s="540"/>
      <c r="AD768" s="540"/>
      <c r="AE768" s="540"/>
      <c r="AN768" s="541"/>
      <c r="AO768" s="541"/>
      <c r="AP768" s="541"/>
    </row>
    <row r="769" spans="29:42" s="74" customFormat="1" x14ac:dyDescent="0.3">
      <c r="AC769" s="540"/>
      <c r="AD769" s="540"/>
      <c r="AE769" s="540"/>
      <c r="AN769" s="541"/>
      <c r="AO769" s="541"/>
      <c r="AP769" s="541"/>
    </row>
    <row r="770" spans="29:42" s="74" customFormat="1" x14ac:dyDescent="0.3">
      <c r="AC770" s="540"/>
      <c r="AD770" s="540"/>
      <c r="AE770" s="540"/>
      <c r="AN770" s="541"/>
      <c r="AO770" s="541"/>
      <c r="AP770" s="541"/>
    </row>
    <row r="771" spans="29:42" s="74" customFormat="1" x14ac:dyDescent="0.3">
      <c r="AC771" s="540"/>
      <c r="AD771" s="540"/>
      <c r="AE771" s="540"/>
      <c r="AN771" s="541"/>
      <c r="AO771" s="541"/>
      <c r="AP771" s="541"/>
    </row>
    <row r="772" spans="29:42" s="74" customFormat="1" x14ac:dyDescent="0.3">
      <c r="AC772" s="540"/>
      <c r="AD772" s="540"/>
      <c r="AE772" s="540"/>
      <c r="AN772" s="541"/>
      <c r="AO772" s="541"/>
      <c r="AP772" s="541"/>
    </row>
    <row r="773" spans="29:42" s="74" customFormat="1" x14ac:dyDescent="0.3">
      <c r="AC773" s="540"/>
      <c r="AD773" s="540"/>
      <c r="AE773" s="540"/>
      <c r="AN773" s="541"/>
      <c r="AO773" s="541"/>
      <c r="AP773" s="541"/>
    </row>
    <row r="774" spans="29:42" s="74" customFormat="1" x14ac:dyDescent="0.3">
      <c r="AC774" s="540"/>
      <c r="AD774" s="540"/>
      <c r="AE774" s="540"/>
      <c r="AN774" s="541"/>
      <c r="AO774" s="541"/>
      <c r="AP774" s="541"/>
    </row>
    <row r="775" spans="29:42" s="74" customFormat="1" x14ac:dyDescent="0.3">
      <c r="AC775" s="540"/>
      <c r="AD775" s="540"/>
      <c r="AE775" s="540"/>
      <c r="AN775" s="541"/>
      <c r="AO775" s="541"/>
      <c r="AP775" s="541"/>
    </row>
    <row r="776" spans="29:42" s="74" customFormat="1" x14ac:dyDescent="0.3">
      <c r="AC776" s="540"/>
      <c r="AD776" s="540"/>
      <c r="AE776" s="540"/>
      <c r="AN776" s="541"/>
      <c r="AO776" s="541"/>
      <c r="AP776" s="541"/>
    </row>
    <row r="777" spans="29:42" s="74" customFormat="1" x14ac:dyDescent="0.3">
      <c r="AC777" s="540"/>
      <c r="AD777" s="540"/>
      <c r="AE777" s="540"/>
      <c r="AN777" s="541"/>
      <c r="AO777" s="541"/>
      <c r="AP777" s="541"/>
    </row>
    <row r="778" spans="29:42" s="74" customFormat="1" x14ac:dyDescent="0.3">
      <c r="AC778" s="540"/>
      <c r="AD778" s="540"/>
      <c r="AE778" s="540"/>
      <c r="AN778" s="541"/>
      <c r="AO778" s="541"/>
      <c r="AP778" s="541"/>
    </row>
    <row r="779" spans="29:42" s="74" customFormat="1" x14ac:dyDescent="0.3">
      <c r="AC779" s="540"/>
      <c r="AD779" s="540"/>
      <c r="AE779" s="540"/>
      <c r="AN779" s="541"/>
      <c r="AO779" s="541"/>
      <c r="AP779" s="541"/>
    </row>
    <row r="780" spans="29:42" s="74" customFormat="1" x14ac:dyDescent="0.3">
      <c r="AC780" s="540"/>
      <c r="AD780" s="540"/>
      <c r="AE780" s="540"/>
      <c r="AN780" s="541"/>
      <c r="AO780" s="541"/>
      <c r="AP780" s="541"/>
    </row>
    <row r="781" spans="29:42" s="74" customFormat="1" x14ac:dyDescent="0.3">
      <c r="AC781" s="540"/>
      <c r="AD781" s="540"/>
      <c r="AE781" s="540"/>
      <c r="AN781" s="541"/>
      <c r="AO781" s="541"/>
      <c r="AP781" s="541"/>
    </row>
    <row r="782" spans="29:42" s="74" customFormat="1" x14ac:dyDescent="0.3">
      <c r="AC782" s="540"/>
      <c r="AD782" s="540"/>
      <c r="AE782" s="540"/>
      <c r="AN782" s="541"/>
      <c r="AO782" s="541"/>
      <c r="AP782" s="541"/>
    </row>
    <row r="783" spans="29:42" s="74" customFormat="1" x14ac:dyDescent="0.3">
      <c r="AC783" s="540"/>
      <c r="AD783" s="540"/>
      <c r="AE783" s="540"/>
      <c r="AN783" s="541"/>
      <c r="AO783" s="541"/>
      <c r="AP783" s="541"/>
    </row>
    <row r="784" spans="29:42" s="74" customFormat="1" x14ac:dyDescent="0.3">
      <c r="AC784" s="540"/>
      <c r="AD784" s="540"/>
      <c r="AE784" s="540"/>
      <c r="AN784" s="541"/>
      <c r="AO784" s="541"/>
      <c r="AP784" s="541"/>
    </row>
    <row r="785" spans="29:42" s="74" customFormat="1" x14ac:dyDescent="0.3">
      <c r="AC785" s="540"/>
      <c r="AD785" s="540"/>
      <c r="AE785" s="540"/>
      <c r="AN785" s="541"/>
      <c r="AO785" s="541"/>
      <c r="AP785" s="541"/>
    </row>
    <row r="786" spans="29:42" s="74" customFormat="1" x14ac:dyDescent="0.3">
      <c r="AC786" s="540"/>
      <c r="AD786" s="540"/>
      <c r="AE786" s="540"/>
      <c r="AN786" s="541"/>
      <c r="AO786" s="541"/>
      <c r="AP786" s="541"/>
    </row>
    <row r="787" spans="29:42" s="74" customFormat="1" x14ac:dyDescent="0.3">
      <c r="AC787" s="540"/>
      <c r="AD787" s="540"/>
      <c r="AE787" s="540"/>
      <c r="AN787" s="541"/>
      <c r="AO787" s="541"/>
      <c r="AP787" s="541"/>
    </row>
    <row r="788" spans="29:42" s="74" customFormat="1" x14ac:dyDescent="0.3">
      <c r="AC788" s="540"/>
      <c r="AD788" s="540"/>
      <c r="AE788" s="540"/>
      <c r="AN788" s="541"/>
      <c r="AO788" s="541"/>
      <c r="AP788" s="541"/>
    </row>
    <row r="789" spans="29:42" s="74" customFormat="1" x14ac:dyDescent="0.3">
      <c r="AC789" s="540"/>
      <c r="AD789" s="540"/>
      <c r="AE789" s="540"/>
      <c r="AN789" s="541"/>
      <c r="AO789" s="541"/>
      <c r="AP789" s="541"/>
    </row>
    <row r="790" spans="29:42" s="74" customFormat="1" x14ac:dyDescent="0.3">
      <c r="AC790" s="540"/>
      <c r="AD790" s="540"/>
      <c r="AE790" s="540"/>
      <c r="AN790" s="541"/>
      <c r="AO790" s="541"/>
      <c r="AP790" s="541"/>
    </row>
    <row r="791" spans="29:42" s="74" customFormat="1" x14ac:dyDescent="0.3">
      <c r="AC791" s="540"/>
      <c r="AD791" s="540"/>
      <c r="AE791" s="540"/>
      <c r="AN791" s="541"/>
      <c r="AO791" s="541"/>
      <c r="AP791" s="541"/>
    </row>
    <row r="792" spans="29:42" s="74" customFormat="1" x14ac:dyDescent="0.3">
      <c r="AC792" s="540"/>
      <c r="AD792" s="540"/>
      <c r="AE792" s="540"/>
      <c r="AN792" s="541"/>
      <c r="AO792" s="541"/>
      <c r="AP792" s="541"/>
    </row>
    <row r="793" spans="29:42" s="74" customFormat="1" x14ac:dyDescent="0.3">
      <c r="AC793" s="540"/>
      <c r="AD793" s="540"/>
      <c r="AE793" s="540"/>
      <c r="AN793" s="541"/>
      <c r="AO793" s="541"/>
      <c r="AP793" s="541"/>
    </row>
    <row r="794" spans="29:42" s="74" customFormat="1" x14ac:dyDescent="0.3">
      <c r="AC794" s="540"/>
      <c r="AD794" s="540"/>
      <c r="AE794" s="540"/>
      <c r="AN794" s="541"/>
      <c r="AO794" s="541"/>
      <c r="AP794" s="541"/>
    </row>
    <row r="795" spans="29:42" s="74" customFormat="1" x14ac:dyDescent="0.3">
      <c r="AC795" s="540"/>
      <c r="AD795" s="540"/>
      <c r="AE795" s="540"/>
      <c r="AN795" s="541"/>
      <c r="AO795" s="541"/>
      <c r="AP795" s="541"/>
    </row>
    <row r="796" spans="29:42" s="74" customFormat="1" x14ac:dyDescent="0.3">
      <c r="AC796" s="540"/>
      <c r="AD796" s="540"/>
      <c r="AE796" s="540"/>
      <c r="AN796" s="541"/>
      <c r="AO796" s="541"/>
      <c r="AP796" s="541"/>
    </row>
    <row r="797" spans="29:42" s="74" customFormat="1" x14ac:dyDescent="0.3">
      <c r="AC797" s="540"/>
      <c r="AD797" s="540"/>
      <c r="AE797" s="540"/>
      <c r="AN797" s="541"/>
      <c r="AO797" s="541"/>
      <c r="AP797" s="541"/>
    </row>
    <row r="798" spans="29:42" s="74" customFormat="1" x14ac:dyDescent="0.3">
      <c r="AC798" s="540"/>
      <c r="AD798" s="540"/>
      <c r="AE798" s="540"/>
      <c r="AN798" s="541"/>
      <c r="AO798" s="541"/>
      <c r="AP798" s="541"/>
    </row>
    <row r="799" spans="29:42" s="74" customFormat="1" x14ac:dyDescent="0.3">
      <c r="AC799" s="540"/>
      <c r="AD799" s="540"/>
      <c r="AE799" s="540"/>
      <c r="AN799" s="541"/>
      <c r="AO799" s="541"/>
      <c r="AP799" s="541"/>
    </row>
    <row r="800" spans="29:42" s="74" customFormat="1" x14ac:dyDescent="0.3">
      <c r="AC800" s="540"/>
      <c r="AD800" s="540"/>
      <c r="AE800" s="540"/>
      <c r="AN800" s="541"/>
      <c r="AO800" s="541"/>
      <c r="AP800" s="541"/>
    </row>
    <row r="801" spans="1:43" s="74" customFormat="1" x14ac:dyDescent="0.3">
      <c r="AC801" s="540"/>
      <c r="AD801" s="540"/>
      <c r="AE801" s="540"/>
      <c r="AN801" s="541"/>
      <c r="AO801" s="541"/>
      <c r="AP801" s="541"/>
    </row>
    <row r="802" spans="1:43" s="74" customFormat="1" x14ac:dyDescent="0.3">
      <c r="AC802" s="540"/>
      <c r="AD802" s="540"/>
      <c r="AE802" s="540"/>
      <c r="AN802" s="541"/>
      <c r="AO802" s="541"/>
      <c r="AP802" s="541"/>
    </row>
    <row r="803" spans="1:43" s="74" customFormat="1" x14ac:dyDescent="0.3">
      <c r="AC803" s="540"/>
      <c r="AD803" s="540"/>
      <c r="AE803" s="540"/>
      <c r="AN803" s="541"/>
      <c r="AO803" s="541"/>
      <c r="AP803" s="541"/>
    </row>
    <row r="804" spans="1:43" s="74" customFormat="1" x14ac:dyDescent="0.3">
      <c r="AC804" s="540"/>
      <c r="AD804" s="540"/>
      <c r="AE804" s="540"/>
      <c r="AN804" s="541"/>
      <c r="AO804" s="541"/>
      <c r="AP804" s="541"/>
    </row>
    <row r="805" spans="1:43" s="74" customFormat="1" x14ac:dyDescent="0.3">
      <c r="AC805" s="540"/>
      <c r="AD805" s="540"/>
      <c r="AE805" s="540"/>
      <c r="AN805" s="541"/>
      <c r="AO805" s="541"/>
      <c r="AP805" s="541"/>
    </row>
    <row r="806" spans="1:43" s="74" customFormat="1" x14ac:dyDescent="0.3">
      <c r="AC806" s="540"/>
      <c r="AD806" s="540"/>
      <c r="AE806" s="540"/>
      <c r="AN806" s="541"/>
      <c r="AO806" s="541"/>
      <c r="AP806" s="541"/>
    </row>
    <row r="807" spans="1:43" s="74" customFormat="1" x14ac:dyDescent="0.3">
      <c r="AC807" s="540"/>
      <c r="AD807" s="540"/>
      <c r="AE807" s="540"/>
      <c r="AN807" s="541"/>
      <c r="AO807" s="541"/>
      <c r="AP807" s="541"/>
    </row>
    <row r="808" spans="1:43" s="74" customFormat="1" x14ac:dyDescent="0.3">
      <c r="AC808" s="540"/>
      <c r="AD808" s="540"/>
      <c r="AE808" s="540"/>
      <c r="AN808" s="541"/>
      <c r="AO808" s="541"/>
      <c r="AP808" s="541"/>
    </row>
    <row r="809" spans="1:43" s="74" customFormat="1" x14ac:dyDescent="0.3">
      <c r="AC809" s="540"/>
      <c r="AD809" s="540"/>
      <c r="AE809" s="540"/>
      <c r="AN809" s="541"/>
      <c r="AO809" s="541"/>
      <c r="AP809" s="541"/>
    </row>
    <row r="810" spans="1:43" s="74" customFormat="1" x14ac:dyDescent="0.3">
      <c r="AC810" s="540"/>
      <c r="AD810" s="540"/>
      <c r="AE810" s="540"/>
      <c r="AN810" s="541"/>
      <c r="AO810" s="541"/>
      <c r="AP810" s="541"/>
    </row>
    <row r="811" spans="1:43" s="74" customFormat="1" x14ac:dyDescent="0.3">
      <c r="AC811" s="540"/>
      <c r="AD811" s="540"/>
      <c r="AE811" s="540"/>
      <c r="AN811" s="541"/>
      <c r="AO811" s="541"/>
      <c r="AP811" s="541"/>
    </row>
    <row r="812" spans="1:43" s="74" customFormat="1" x14ac:dyDescent="0.3">
      <c r="AC812" s="540"/>
      <c r="AD812" s="540"/>
      <c r="AE812" s="540"/>
      <c r="AN812" s="541"/>
      <c r="AO812" s="541"/>
      <c r="AP812" s="541"/>
    </row>
    <row r="813" spans="1:43" x14ac:dyDescent="0.3">
      <c r="A813" s="74"/>
      <c r="B813" s="74"/>
      <c r="C813" s="74"/>
      <c r="D813" s="74"/>
      <c r="E813" s="74"/>
      <c r="F813" s="74"/>
      <c r="G813" s="74"/>
      <c r="H813" s="74"/>
      <c r="I813" s="74"/>
      <c r="J813" s="74"/>
      <c r="K813" s="74"/>
      <c r="L813" s="74"/>
      <c r="M813" s="74"/>
      <c r="N813" s="74"/>
      <c r="O813" s="74"/>
      <c r="P813" s="74"/>
      <c r="Q813" s="74"/>
      <c r="R813" s="74"/>
      <c r="S813" s="74"/>
      <c r="T813" s="74"/>
      <c r="U813" s="74"/>
      <c r="V813" s="74"/>
      <c r="W813" s="74"/>
      <c r="X813" s="74"/>
      <c r="Y813" s="74"/>
      <c r="Z813" s="74"/>
      <c r="AA813" s="74"/>
      <c r="AB813" s="74"/>
      <c r="AC813" s="540"/>
      <c r="AD813" s="540"/>
      <c r="AE813" s="540"/>
      <c r="AF813" s="74"/>
      <c r="AG813" s="74"/>
      <c r="AH813" s="74"/>
      <c r="AI813" s="74"/>
      <c r="AJ813" s="74"/>
      <c r="AK813" s="74"/>
      <c r="AL813" s="74"/>
      <c r="AM813" s="74"/>
      <c r="AN813" s="541"/>
      <c r="AO813" s="541"/>
      <c r="AP813" s="541"/>
      <c r="AQ813" s="74"/>
    </row>
    <row r="814" spans="1:43" x14ac:dyDescent="0.3">
      <c r="A814" s="74"/>
      <c r="B814" s="74"/>
      <c r="C814" s="74"/>
      <c r="D814" s="74"/>
      <c r="E814" s="74"/>
      <c r="F814" s="74"/>
      <c r="G814" s="74"/>
      <c r="H814" s="74"/>
      <c r="I814" s="74"/>
      <c r="J814" s="74"/>
      <c r="K814" s="74"/>
      <c r="L814" s="74"/>
      <c r="M814" s="74"/>
      <c r="N814" s="74"/>
      <c r="O814" s="74"/>
      <c r="P814" s="74"/>
      <c r="Q814" s="74"/>
      <c r="R814" s="74"/>
      <c r="S814" s="74"/>
      <c r="T814" s="74"/>
      <c r="U814" s="74"/>
      <c r="V814" s="74"/>
      <c r="W814" s="74"/>
      <c r="X814" s="74"/>
      <c r="Y814" s="74"/>
      <c r="Z814" s="74"/>
      <c r="AA814" s="74"/>
      <c r="AB814" s="74"/>
      <c r="AC814" s="540"/>
      <c r="AD814" s="540"/>
      <c r="AE814" s="540"/>
      <c r="AF814" s="74"/>
      <c r="AG814" s="74"/>
      <c r="AH814" s="74"/>
      <c r="AI814" s="74"/>
      <c r="AJ814" s="74"/>
      <c r="AK814" s="74"/>
      <c r="AL814" s="74"/>
      <c r="AM814" s="74"/>
      <c r="AN814" s="541"/>
      <c r="AO814" s="541"/>
      <c r="AP814" s="541"/>
      <c r="AQ814" s="74"/>
    </row>
    <row r="815" spans="1:43" x14ac:dyDescent="0.3">
      <c r="A815" s="74"/>
      <c r="B815" s="74"/>
      <c r="C815" s="74"/>
      <c r="D815" s="74"/>
      <c r="E815" s="74"/>
      <c r="F815" s="74"/>
      <c r="G815" s="74"/>
      <c r="H815" s="74"/>
      <c r="I815" s="74"/>
      <c r="J815" s="74"/>
      <c r="K815" s="74"/>
      <c r="L815" s="74"/>
      <c r="M815" s="74"/>
      <c r="N815" s="74"/>
      <c r="O815" s="74"/>
      <c r="P815" s="74"/>
      <c r="Q815" s="74"/>
      <c r="R815" s="74"/>
      <c r="S815" s="74"/>
      <c r="T815" s="74"/>
      <c r="U815" s="74"/>
      <c r="V815" s="74"/>
      <c r="W815" s="74"/>
      <c r="X815" s="74"/>
      <c r="Y815" s="74"/>
      <c r="Z815" s="74"/>
      <c r="AA815" s="74"/>
      <c r="AB815" s="74"/>
      <c r="AC815" s="540"/>
      <c r="AD815" s="540"/>
      <c r="AE815" s="540"/>
      <c r="AF815" s="74"/>
      <c r="AG815" s="74"/>
      <c r="AH815" s="74"/>
      <c r="AI815" s="74"/>
      <c r="AJ815" s="74"/>
      <c r="AK815" s="74"/>
      <c r="AL815" s="74"/>
      <c r="AM815" s="74"/>
      <c r="AN815" s="541"/>
      <c r="AO815" s="541"/>
      <c r="AP815" s="541"/>
      <c r="AQ815" s="74"/>
    </row>
    <row r="816" spans="1:43" x14ac:dyDescent="0.3">
      <c r="A816" s="74"/>
      <c r="B816" s="74"/>
      <c r="C816" s="74"/>
      <c r="D816" s="74"/>
      <c r="E816" s="74"/>
      <c r="F816" s="74"/>
      <c r="G816" s="74"/>
      <c r="H816" s="74"/>
      <c r="I816" s="74"/>
      <c r="J816" s="74"/>
      <c r="K816" s="74"/>
      <c r="L816" s="74"/>
      <c r="M816" s="74"/>
      <c r="N816" s="74"/>
      <c r="O816" s="74"/>
      <c r="P816" s="74"/>
      <c r="Q816" s="74"/>
      <c r="R816" s="74"/>
      <c r="S816" s="74"/>
      <c r="T816" s="74"/>
      <c r="U816" s="74"/>
      <c r="V816" s="74"/>
      <c r="W816" s="74"/>
      <c r="X816" s="74"/>
      <c r="Y816" s="74"/>
      <c r="Z816" s="74"/>
      <c r="AA816" s="74"/>
      <c r="AB816" s="74"/>
      <c r="AC816" s="540"/>
      <c r="AD816" s="540"/>
      <c r="AE816" s="540"/>
      <c r="AF816" s="74"/>
      <c r="AG816" s="74"/>
      <c r="AH816" s="74"/>
      <c r="AI816" s="74"/>
      <c r="AJ816" s="74"/>
      <c r="AK816" s="74"/>
      <c r="AL816" s="74"/>
      <c r="AM816" s="74"/>
      <c r="AN816" s="541"/>
      <c r="AO816" s="541"/>
      <c r="AP816" s="541"/>
      <c r="AQ816" s="74"/>
    </row>
    <row r="817" spans="1:43" x14ac:dyDescent="0.3">
      <c r="A817" s="74"/>
      <c r="B817" s="74"/>
      <c r="C817" s="74"/>
      <c r="D817" s="74"/>
      <c r="E817" s="74"/>
      <c r="F817" s="74"/>
      <c r="G817" s="74"/>
      <c r="H817" s="74"/>
      <c r="I817" s="74"/>
      <c r="J817" s="74"/>
      <c r="K817" s="74"/>
      <c r="L817" s="74"/>
      <c r="M817" s="74"/>
      <c r="N817" s="74"/>
      <c r="O817" s="74"/>
      <c r="P817" s="74"/>
      <c r="Q817" s="74"/>
      <c r="R817" s="74"/>
      <c r="S817" s="74"/>
      <c r="T817" s="74"/>
      <c r="U817" s="74"/>
      <c r="V817" s="74"/>
      <c r="W817" s="74"/>
      <c r="X817" s="74"/>
      <c r="Y817" s="74"/>
      <c r="Z817" s="74"/>
      <c r="AA817" s="74"/>
      <c r="AB817" s="74"/>
      <c r="AC817" s="540"/>
      <c r="AD817" s="540"/>
      <c r="AE817" s="540"/>
      <c r="AF817" s="74"/>
      <c r="AG817" s="74"/>
      <c r="AH817" s="74"/>
      <c r="AI817" s="74"/>
      <c r="AJ817" s="74"/>
      <c r="AK817" s="74"/>
      <c r="AL817" s="74"/>
      <c r="AM817" s="74"/>
      <c r="AN817" s="541"/>
      <c r="AO817" s="541"/>
      <c r="AP817" s="541"/>
      <c r="AQ817" s="74"/>
    </row>
    <row r="818" spans="1:43" x14ac:dyDescent="0.3">
      <c r="A818" s="74"/>
      <c r="B818" s="74"/>
      <c r="C818" s="74"/>
      <c r="D818" s="74"/>
      <c r="E818" s="74"/>
      <c r="F818" s="74"/>
      <c r="G818" s="74"/>
      <c r="H818" s="74"/>
      <c r="I818" s="74"/>
      <c r="J818" s="74"/>
      <c r="K818" s="74"/>
      <c r="L818" s="74"/>
      <c r="M818" s="74"/>
      <c r="N818" s="74"/>
      <c r="O818" s="74"/>
      <c r="P818" s="74"/>
      <c r="Q818" s="74"/>
      <c r="R818" s="74"/>
      <c r="S818" s="74"/>
      <c r="T818" s="74"/>
      <c r="U818" s="74"/>
      <c r="V818" s="74"/>
      <c r="W818" s="74"/>
      <c r="X818" s="74"/>
      <c r="Y818" s="74"/>
      <c r="Z818" s="74"/>
      <c r="AA818" s="74"/>
      <c r="AB818" s="74"/>
      <c r="AC818" s="540"/>
      <c r="AD818" s="540"/>
      <c r="AE818" s="540"/>
      <c r="AF818" s="74"/>
      <c r="AG818" s="74"/>
      <c r="AH818" s="74"/>
      <c r="AI818" s="74"/>
      <c r="AJ818" s="74"/>
      <c r="AK818" s="74"/>
      <c r="AL818" s="74"/>
      <c r="AM818" s="74"/>
      <c r="AN818" s="541"/>
      <c r="AO818" s="541"/>
      <c r="AP818" s="541"/>
      <c r="AQ818" s="74"/>
    </row>
    <row r="819" spans="1:43" x14ac:dyDescent="0.3">
      <c r="A819" s="74"/>
      <c r="B819" s="74"/>
      <c r="C819" s="74"/>
      <c r="D819" s="74"/>
      <c r="E819" s="74"/>
      <c r="F819" s="74"/>
      <c r="G819" s="74"/>
      <c r="H819" s="74"/>
      <c r="I819" s="74"/>
      <c r="J819" s="74"/>
      <c r="K819" s="74"/>
      <c r="L819" s="74"/>
      <c r="M819" s="74"/>
      <c r="N819" s="74"/>
      <c r="O819" s="74"/>
      <c r="P819" s="74"/>
      <c r="Q819" s="74"/>
      <c r="R819" s="74"/>
      <c r="S819" s="74"/>
      <c r="T819" s="74"/>
      <c r="U819" s="74"/>
      <c r="V819" s="74"/>
      <c r="W819" s="74"/>
      <c r="X819" s="74"/>
      <c r="Y819" s="74"/>
      <c r="Z819" s="74"/>
      <c r="AA819" s="74"/>
      <c r="AB819" s="74"/>
      <c r="AC819" s="540"/>
      <c r="AD819" s="540"/>
      <c r="AE819" s="540"/>
      <c r="AF819" s="74"/>
      <c r="AG819" s="74"/>
      <c r="AH819" s="74"/>
      <c r="AI819" s="74"/>
      <c r="AJ819" s="74"/>
      <c r="AK819" s="74"/>
      <c r="AL819" s="74"/>
      <c r="AM819" s="74"/>
      <c r="AN819" s="541"/>
      <c r="AO819" s="541"/>
      <c r="AP819" s="541"/>
      <c r="AQ819" s="74"/>
    </row>
    <row r="820" spans="1:43" x14ac:dyDescent="0.3">
      <c r="A820" s="74"/>
      <c r="B820" s="74"/>
      <c r="C820" s="74"/>
      <c r="D820" s="74"/>
      <c r="E820" s="74"/>
      <c r="F820" s="74"/>
      <c r="G820" s="74"/>
      <c r="H820" s="74"/>
      <c r="I820" s="74"/>
      <c r="J820" s="74"/>
      <c r="K820" s="74"/>
      <c r="L820" s="74"/>
      <c r="M820" s="74"/>
      <c r="N820" s="74"/>
      <c r="O820" s="74"/>
      <c r="P820" s="74"/>
      <c r="Q820" s="74"/>
      <c r="R820" s="74"/>
      <c r="S820" s="74"/>
      <c r="T820" s="74"/>
      <c r="U820" s="74"/>
      <c r="V820" s="74"/>
      <c r="W820" s="74"/>
      <c r="X820" s="74"/>
      <c r="Y820" s="74"/>
      <c r="Z820" s="74"/>
      <c r="AA820" s="74"/>
      <c r="AB820" s="74"/>
      <c r="AC820" s="540"/>
      <c r="AD820" s="540"/>
      <c r="AE820" s="540"/>
      <c r="AF820" s="74"/>
      <c r="AG820" s="74"/>
      <c r="AH820" s="74"/>
      <c r="AI820" s="74"/>
      <c r="AJ820" s="74"/>
      <c r="AK820" s="74"/>
      <c r="AL820" s="74"/>
      <c r="AM820" s="74"/>
      <c r="AN820" s="541"/>
      <c r="AO820" s="541"/>
      <c r="AP820" s="541"/>
      <c r="AQ820" s="74"/>
    </row>
    <row r="821" spans="1:43" x14ac:dyDescent="0.3">
      <c r="A821" s="74"/>
      <c r="B821" s="74"/>
      <c r="C821" s="74"/>
      <c r="D821" s="74"/>
      <c r="E821" s="74"/>
      <c r="F821" s="74"/>
      <c r="G821" s="74"/>
      <c r="H821" s="74"/>
      <c r="I821" s="74"/>
      <c r="J821" s="74"/>
      <c r="K821" s="74"/>
      <c r="L821" s="74"/>
      <c r="M821" s="74"/>
      <c r="N821" s="74"/>
      <c r="O821" s="74"/>
      <c r="P821" s="74"/>
      <c r="Q821" s="74"/>
      <c r="R821" s="74"/>
      <c r="S821" s="74"/>
      <c r="T821" s="74"/>
      <c r="U821" s="74"/>
      <c r="V821" s="74"/>
      <c r="W821" s="74"/>
      <c r="X821" s="74"/>
      <c r="Y821" s="74"/>
      <c r="Z821" s="74"/>
      <c r="AA821" s="74"/>
      <c r="AB821" s="74"/>
      <c r="AC821" s="540"/>
      <c r="AD821" s="540"/>
      <c r="AE821" s="540"/>
      <c r="AF821" s="74"/>
      <c r="AG821" s="74"/>
      <c r="AH821" s="74"/>
      <c r="AI821" s="74"/>
      <c r="AJ821" s="74"/>
      <c r="AK821" s="74"/>
      <c r="AL821" s="74"/>
      <c r="AM821" s="74"/>
      <c r="AN821" s="541"/>
      <c r="AO821" s="541"/>
      <c r="AP821" s="541"/>
      <c r="AQ821" s="74"/>
    </row>
    <row r="822" spans="1:43" x14ac:dyDescent="0.3">
      <c r="A822" s="74"/>
      <c r="B822" s="74"/>
      <c r="C822" s="74"/>
      <c r="D822" s="74"/>
      <c r="E822" s="74"/>
      <c r="F822" s="74"/>
      <c r="G822" s="74"/>
      <c r="H822" s="74"/>
      <c r="I822" s="74"/>
      <c r="J822" s="74"/>
      <c r="K822" s="74"/>
      <c r="L822" s="74"/>
      <c r="M822" s="74"/>
      <c r="N822" s="74"/>
      <c r="O822" s="74"/>
      <c r="P822" s="74"/>
      <c r="Q822" s="74"/>
      <c r="R822" s="74"/>
      <c r="S822" s="74"/>
      <c r="T822" s="74"/>
      <c r="U822" s="74"/>
      <c r="V822" s="74"/>
      <c r="W822" s="74"/>
      <c r="X822" s="74"/>
      <c r="Y822" s="74"/>
      <c r="Z822" s="74"/>
      <c r="AA822" s="74"/>
      <c r="AB822" s="74"/>
      <c r="AC822" s="540"/>
      <c r="AD822" s="540"/>
      <c r="AE822" s="540"/>
      <c r="AF822" s="74"/>
      <c r="AG822" s="74"/>
      <c r="AH822" s="74"/>
      <c r="AI822" s="74"/>
      <c r="AJ822" s="74"/>
      <c r="AK822" s="74"/>
      <c r="AL822" s="74"/>
      <c r="AM822" s="74"/>
      <c r="AN822" s="541"/>
      <c r="AO822" s="541"/>
      <c r="AP822" s="541"/>
      <c r="AQ822" s="74"/>
    </row>
    <row r="823" spans="1:43" x14ac:dyDescent="0.3">
      <c r="A823" s="74"/>
      <c r="B823" s="74"/>
      <c r="C823" s="74"/>
      <c r="D823" s="74"/>
      <c r="E823" s="74"/>
      <c r="F823" s="74"/>
      <c r="G823" s="74"/>
      <c r="H823" s="74"/>
      <c r="I823" s="74"/>
      <c r="J823" s="74"/>
      <c r="K823" s="74"/>
      <c r="L823" s="74"/>
      <c r="M823" s="74"/>
      <c r="N823" s="74"/>
      <c r="O823" s="74"/>
      <c r="P823" s="74"/>
      <c r="Q823" s="74"/>
      <c r="R823" s="74"/>
      <c r="S823" s="74"/>
      <c r="T823" s="74"/>
      <c r="U823" s="74"/>
      <c r="V823" s="74"/>
      <c r="W823" s="74"/>
      <c r="X823" s="74"/>
      <c r="Y823" s="74"/>
      <c r="Z823" s="74"/>
      <c r="AA823" s="74"/>
      <c r="AB823" s="74"/>
      <c r="AC823" s="540"/>
      <c r="AD823" s="540"/>
      <c r="AE823" s="540"/>
      <c r="AF823" s="74"/>
      <c r="AG823" s="74"/>
      <c r="AH823" s="74"/>
      <c r="AI823" s="74"/>
      <c r="AJ823" s="74"/>
      <c r="AK823" s="74"/>
      <c r="AL823" s="74"/>
      <c r="AM823" s="74"/>
      <c r="AN823" s="541"/>
      <c r="AO823" s="541"/>
      <c r="AP823" s="541"/>
      <c r="AQ823" s="74"/>
    </row>
    <row r="824" spans="1:43" x14ac:dyDescent="0.3">
      <c r="A824" s="74"/>
      <c r="B824" s="74"/>
      <c r="C824" s="74"/>
      <c r="D824" s="74"/>
      <c r="E824" s="74"/>
      <c r="F824" s="74"/>
      <c r="G824" s="74"/>
      <c r="H824" s="74"/>
      <c r="I824" s="74"/>
      <c r="J824" s="74"/>
      <c r="K824" s="74"/>
      <c r="L824" s="74"/>
      <c r="M824" s="74"/>
      <c r="N824" s="74"/>
      <c r="O824" s="74"/>
      <c r="P824" s="74"/>
      <c r="Q824" s="74"/>
      <c r="R824" s="74"/>
      <c r="S824" s="74"/>
      <c r="T824" s="74"/>
      <c r="U824" s="74"/>
      <c r="V824" s="74"/>
      <c r="W824" s="74"/>
      <c r="X824" s="74"/>
      <c r="Y824" s="74"/>
      <c r="Z824" s="74"/>
      <c r="AA824" s="74"/>
      <c r="AB824" s="74"/>
      <c r="AC824" s="540"/>
      <c r="AD824" s="540"/>
      <c r="AE824" s="540"/>
      <c r="AF824" s="74"/>
      <c r="AG824" s="74"/>
      <c r="AH824" s="74"/>
      <c r="AI824" s="74"/>
      <c r="AJ824" s="74"/>
      <c r="AK824" s="74"/>
      <c r="AL824" s="74"/>
      <c r="AM824" s="74"/>
      <c r="AN824" s="541"/>
      <c r="AO824" s="541"/>
      <c r="AP824" s="541"/>
      <c r="AQ824" s="74"/>
    </row>
    <row r="825" spans="1:43" x14ac:dyDescent="0.3">
      <c r="A825" s="74"/>
      <c r="B825" s="74"/>
      <c r="C825" s="74"/>
      <c r="D825" s="74"/>
      <c r="E825" s="74"/>
      <c r="F825" s="74"/>
      <c r="G825" s="74"/>
      <c r="H825" s="74"/>
      <c r="I825" s="74"/>
      <c r="J825" s="74"/>
      <c r="K825" s="74"/>
      <c r="L825" s="74"/>
      <c r="M825" s="74"/>
      <c r="N825" s="74"/>
      <c r="O825" s="74"/>
      <c r="P825" s="74"/>
      <c r="Q825" s="74"/>
      <c r="R825" s="74"/>
      <c r="S825" s="74"/>
      <c r="T825" s="74"/>
      <c r="U825" s="74"/>
      <c r="V825" s="74"/>
      <c r="W825" s="74"/>
      <c r="X825" s="74"/>
      <c r="Y825" s="74"/>
      <c r="Z825" s="74"/>
      <c r="AA825" s="74"/>
      <c r="AB825" s="74"/>
      <c r="AC825" s="540"/>
      <c r="AD825" s="540"/>
      <c r="AE825" s="540"/>
      <c r="AF825" s="74"/>
      <c r="AG825" s="74"/>
      <c r="AH825" s="74"/>
      <c r="AI825" s="74"/>
      <c r="AJ825" s="74"/>
      <c r="AK825" s="74"/>
      <c r="AL825" s="74"/>
      <c r="AM825" s="74"/>
      <c r="AN825" s="541"/>
      <c r="AO825" s="541"/>
      <c r="AP825" s="541"/>
      <c r="AQ825" s="74"/>
    </row>
    <row r="826" spans="1:43" x14ac:dyDescent="0.3">
      <c r="A826" s="74"/>
      <c r="B826" s="74"/>
      <c r="C826" s="74"/>
      <c r="D826" s="74"/>
      <c r="E826" s="74"/>
      <c r="F826" s="74"/>
      <c r="G826" s="74"/>
      <c r="H826" s="74"/>
      <c r="I826" s="74"/>
      <c r="J826" s="74"/>
      <c r="K826" s="74"/>
      <c r="L826" s="74"/>
      <c r="M826" s="74"/>
      <c r="N826" s="74"/>
      <c r="O826" s="74"/>
      <c r="P826" s="74"/>
      <c r="Q826" s="74"/>
      <c r="R826" s="74"/>
      <c r="S826" s="74"/>
      <c r="T826" s="74"/>
      <c r="U826" s="74"/>
      <c r="V826" s="74"/>
      <c r="W826" s="74"/>
      <c r="X826" s="74"/>
      <c r="Y826" s="74"/>
      <c r="Z826" s="74"/>
      <c r="AA826" s="74"/>
      <c r="AB826" s="74"/>
      <c r="AC826" s="540"/>
      <c r="AD826" s="540"/>
      <c r="AE826" s="540"/>
      <c r="AF826" s="74"/>
      <c r="AG826" s="74"/>
      <c r="AH826" s="74"/>
      <c r="AI826" s="74"/>
      <c r="AJ826" s="74"/>
      <c r="AK826" s="74"/>
      <c r="AL826" s="74"/>
      <c r="AM826" s="74"/>
      <c r="AN826" s="541"/>
      <c r="AO826" s="541"/>
      <c r="AP826" s="541"/>
      <c r="AQ826" s="74"/>
    </row>
    <row r="827" spans="1:43" x14ac:dyDescent="0.3">
      <c r="A827" s="74"/>
      <c r="B827" s="74"/>
      <c r="C827" s="74"/>
      <c r="D827" s="74"/>
      <c r="E827" s="74"/>
      <c r="F827" s="74"/>
      <c r="G827" s="74"/>
      <c r="H827" s="74"/>
      <c r="I827" s="74"/>
      <c r="J827" s="74"/>
      <c r="K827" s="74"/>
      <c r="L827" s="74"/>
      <c r="M827" s="74"/>
      <c r="N827" s="74"/>
      <c r="O827" s="74"/>
      <c r="P827" s="74"/>
      <c r="Q827" s="74"/>
      <c r="R827" s="74"/>
      <c r="S827" s="74"/>
      <c r="T827" s="74"/>
      <c r="U827" s="74"/>
      <c r="V827" s="74"/>
      <c r="W827" s="74"/>
      <c r="X827" s="74"/>
      <c r="Y827" s="74"/>
      <c r="Z827" s="74"/>
      <c r="AA827" s="74"/>
      <c r="AB827" s="74"/>
      <c r="AC827" s="540"/>
      <c r="AD827" s="540"/>
      <c r="AE827" s="540"/>
      <c r="AF827" s="74"/>
      <c r="AG827" s="74"/>
      <c r="AH827" s="74"/>
      <c r="AI827" s="74"/>
      <c r="AJ827" s="74"/>
      <c r="AK827" s="74"/>
      <c r="AL827" s="74"/>
      <c r="AM827" s="74"/>
      <c r="AN827" s="541"/>
      <c r="AO827" s="541"/>
      <c r="AP827" s="541"/>
      <c r="AQ827" s="74"/>
    </row>
    <row r="828" spans="1:43" x14ac:dyDescent="0.3">
      <c r="A828" s="74"/>
      <c r="B828" s="74"/>
      <c r="C828" s="74"/>
      <c r="D828" s="74"/>
      <c r="E828" s="74"/>
      <c r="F828" s="74"/>
      <c r="G828" s="74"/>
      <c r="H828" s="74"/>
      <c r="I828" s="74"/>
      <c r="J828" s="74"/>
      <c r="K828" s="74"/>
      <c r="L828" s="74"/>
      <c r="M828" s="74"/>
      <c r="N828" s="74"/>
      <c r="O828" s="74"/>
      <c r="P828" s="74"/>
      <c r="Q828" s="74"/>
      <c r="R828" s="74"/>
      <c r="S828" s="74"/>
      <c r="T828" s="74"/>
      <c r="U828" s="74"/>
      <c r="V828" s="74"/>
      <c r="W828" s="74"/>
      <c r="X828" s="74"/>
      <c r="Y828" s="74"/>
      <c r="Z828" s="74"/>
      <c r="AA828" s="74"/>
      <c r="AB828" s="74"/>
      <c r="AC828" s="540"/>
      <c r="AD828" s="540"/>
      <c r="AE828" s="540"/>
      <c r="AF828" s="74"/>
      <c r="AG828" s="74"/>
      <c r="AH828" s="74"/>
      <c r="AI828" s="74"/>
      <c r="AJ828" s="74"/>
      <c r="AK828" s="74"/>
      <c r="AL828" s="74"/>
      <c r="AM828" s="74"/>
      <c r="AN828" s="541"/>
      <c r="AO828" s="541"/>
      <c r="AP828" s="541"/>
      <c r="AQ828" s="74"/>
    </row>
    <row r="829" spans="1:43" x14ac:dyDescent="0.3">
      <c r="A829" s="74"/>
      <c r="B829" s="74"/>
      <c r="C829" s="74"/>
      <c r="D829" s="74"/>
      <c r="E829" s="74"/>
      <c r="F829" s="74"/>
      <c r="G829" s="74"/>
      <c r="H829" s="74"/>
      <c r="I829" s="74"/>
      <c r="J829" s="74"/>
      <c r="K829" s="74"/>
      <c r="L829" s="74"/>
      <c r="M829" s="74"/>
      <c r="N829" s="74"/>
      <c r="O829" s="74"/>
      <c r="P829" s="74"/>
      <c r="Q829" s="74"/>
      <c r="R829" s="74"/>
      <c r="S829" s="74"/>
      <c r="T829" s="74"/>
      <c r="U829" s="74"/>
      <c r="V829" s="74"/>
      <c r="W829" s="74"/>
      <c r="X829" s="74"/>
      <c r="Y829" s="74"/>
      <c r="Z829" s="74"/>
      <c r="AA829" s="74"/>
      <c r="AB829" s="74"/>
      <c r="AC829" s="540"/>
      <c r="AD829" s="540"/>
      <c r="AE829" s="540"/>
      <c r="AF829" s="74"/>
      <c r="AG829" s="74"/>
      <c r="AH829" s="74"/>
      <c r="AI829" s="74"/>
      <c r="AJ829" s="74"/>
      <c r="AK829" s="74"/>
      <c r="AL829" s="74"/>
      <c r="AM829" s="74"/>
      <c r="AN829" s="541"/>
      <c r="AO829" s="541"/>
      <c r="AP829" s="541"/>
      <c r="AQ829" s="74"/>
    </row>
    <row r="830" spans="1:43" x14ac:dyDescent="0.3">
      <c r="A830" s="74"/>
      <c r="B830" s="74"/>
      <c r="C830" s="74"/>
      <c r="D830" s="74"/>
      <c r="E830" s="74"/>
      <c r="F830" s="74"/>
      <c r="G830" s="74"/>
      <c r="H830" s="74"/>
      <c r="I830" s="74"/>
      <c r="J830" s="74"/>
      <c r="K830" s="74"/>
      <c r="L830" s="74"/>
      <c r="M830" s="74"/>
      <c r="N830" s="74"/>
      <c r="O830" s="74"/>
      <c r="P830" s="74"/>
      <c r="Q830" s="74"/>
      <c r="R830" s="74"/>
      <c r="S830" s="74"/>
      <c r="T830" s="74"/>
      <c r="U830" s="74"/>
      <c r="V830" s="74"/>
      <c r="W830" s="74"/>
      <c r="X830" s="74"/>
      <c r="Y830" s="74"/>
      <c r="Z830" s="74"/>
      <c r="AA830" s="74"/>
      <c r="AB830" s="74"/>
      <c r="AC830" s="540"/>
      <c r="AD830" s="540"/>
      <c r="AE830" s="540"/>
      <c r="AF830" s="74"/>
      <c r="AG830" s="74"/>
      <c r="AH830" s="74"/>
      <c r="AI830" s="74"/>
      <c r="AJ830" s="74"/>
      <c r="AK830" s="74"/>
      <c r="AL830" s="74"/>
      <c r="AM830" s="74"/>
      <c r="AN830" s="541"/>
      <c r="AO830" s="541"/>
      <c r="AP830" s="541"/>
      <c r="AQ830" s="74"/>
    </row>
    <row r="831" spans="1:43" x14ac:dyDescent="0.3">
      <c r="A831" s="74"/>
      <c r="B831" s="74"/>
      <c r="C831" s="74"/>
      <c r="D831" s="74"/>
      <c r="E831" s="74"/>
      <c r="F831" s="74"/>
      <c r="G831" s="74"/>
      <c r="H831" s="74"/>
      <c r="I831" s="74"/>
      <c r="J831" s="74"/>
      <c r="K831" s="74"/>
      <c r="L831" s="74"/>
      <c r="M831" s="74"/>
      <c r="N831" s="74"/>
      <c r="O831" s="74"/>
      <c r="P831" s="74"/>
      <c r="Q831" s="74"/>
      <c r="R831" s="74"/>
      <c r="S831" s="74"/>
      <c r="T831" s="74"/>
      <c r="U831" s="74"/>
      <c r="V831" s="74"/>
      <c r="W831" s="74"/>
      <c r="X831" s="74"/>
      <c r="Y831" s="74"/>
      <c r="Z831" s="74"/>
      <c r="AA831" s="74"/>
      <c r="AB831" s="74"/>
      <c r="AC831" s="540"/>
      <c r="AD831" s="540"/>
      <c r="AE831" s="540"/>
      <c r="AF831" s="74"/>
      <c r="AG831" s="74"/>
      <c r="AH831" s="74"/>
      <c r="AI831" s="74"/>
      <c r="AJ831" s="74"/>
      <c r="AK831" s="74"/>
      <c r="AL831" s="74"/>
      <c r="AM831" s="74"/>
      <c r="AN831" s="541"/>
      <c r="AO831" s="541"/>
      <c r="AP831" s="541"/>
      <c r="AQ831" s="74"/>
    </row>
    <row r="832" spans="1:43" x14ac:dyDescent="0.3">
      <c r="A832" s="74"/>
      <c r="B832" s="74"/>
      <c r="C832" s="74"/>
      <c r="D832" s="74"/>
      <c r="E832" s="74"/>
      <c r="F832" s="74"/>
      <c r="G832" s="74"/>
      <c r="H832" s="74"/>
      <c r="I832" s="74"/>
      <c r="J832" s="74"/>
      <c r="K832" s="74"/>
      <c r="L832" s="74"/>
      <c r="M832" s="74"/>
      <c r="N832" s="74"/>
      <c r="O832" s="74"/>
      <c r="P832" s="74"/>
      <c r="Q832" s="74"/>
      <c r="R832" s="74"/>
      <c r="S832" s="74"/>
      <c r="T832" s="74"/>
      <c r="U832" s="74"/>
      <c r="V832" s="74"/>
      <c r="W832" s="74"/>
      <c r="X832" s="74"/>
      <c r="Y832" s="74"/>
      <c r="Z832" s="74"/>
      <c r="AA832" s="74"/>
      <c r="AB832" s="74"/>
      <c r="AC832" s="540"/>
      <c r="AD832" s="540"/>
      <c r="AE832" s="540"/>
      <c r="AF832" s="74"/>
      <c r="AG832" s="74"/>
      <c r="AH832" s="74"/>
      <c r="AI832" s="74"/>
      <c r="AJ832" s="74"/>
      <c r="AK832" s="74"/>
      <c r="AL832" s="74"/>
      <c r="AM832" s="74"/>
      <c r="AN832" s="541"/>
      <c r="AO832" s="541"/>
      <c r="AP832" s="541"/>
      <c r="AQ832" s="74"/>
    </row>
    <row r="833" spans="1:43" x14ac:dyDescent="0.3">
      <c r="A833" s="74"/>
      <c r="B833" s="74"/>
      <c r="C833" s="74"/>
      <c r="D833" s="74"/>
      <c r="E833" s="74"/>
      <c r="F833" s="74"/>
      <c r="G833" s="74"/>
      <c r="H833" s="74"/>
      <c r="I833" s="74"/>
      <c r="J833" s="74"/>
      <c r="K833" s="74"/>
      <c r="L833" s="74"/>
      <c r="M833" s="74"/>
      <c r="N833" s="74"/>
      <c r="O833" s="74"/>
      <c r="P833" s="74"/>
      <c r="Q833" s="74"/>
      <c r="R833" s="74"/>
      <c r="S833" s="74"/>
      <c r="T833" s="74"/>
      <c r="U833" s="74"/>
      <c r="V833" s="74"/>
      <c r="W833" s="74"/>
      <c r="X833" s="74"/>
      <c r="Y833" s="74"/>
      <c r="Z833" s="74"/>
      <c r="AA833" s="74"/>
      <c r="AB833" s="74"/>
      <c r="AC833" s="540"/>
      <c r="AD833" s="540"/>
      <c r="AE833" s="540"/>
      <c r="AF833" s="74"/>
      <c r="AG833" s="74"/>
      <c r="AH833" s="74"/>
      <c r="AI833" s="74"/>
      <c r="AJ833" s="74"/>
      <c r="AK833" s="74"/>
      <c r="AL833" s="74"/>
      <c r="AM833" s="74"/>
      <c r="AN833" s="541"/>
      <c r="AO833" s="541"/>
      <c r="AP833" s="541"/>
      <c r="AQ833" s="74"/>
    </row>
    <row r="834" spans="1:43" x14ac:dyDescent="0.3">
      <c r="A834" s="74"/>
      <c r="B834" s="74"/>
      <c r="C834" s="74"/>
      <c r="D834" s="74"/>
      <c r="E834" s="74"/>
      <c r="F834" s="74"/>
      <c r="G834" s="74"/>
      <c r="H834" s="74"/>
      <c r="I834" s="74"/>
      <c r="J834" s="74"/>
      <c r="K834" s="74"/>
      <c r="L834" s="74"/>
      <c r="M834" s="74"/>
      <c r="N834" s="74"/>
      <c r="O834" s="74"/>
      <c r="P834" s="74"/>
      <c r="Q834" s="74"/>
      <c r="R834" s="74"/>
      <c r="S834" s="74"/>
      <c r="T834" s="74"/>
      <c r="U834" s="74"/>
      <c r="V834" s="74"/>
      <c r="W834" s="74"/>
      <c r="X834" s="74"/>
      <c r="Y834" s="74"/>
      <c r="Z834" s="74"/>
      <c r="AA834" s="74"/>
      <c r="AB834" s="74"/>
      <c r="AC834" s="540"/>
      <c r="AD834" s="540"/>
      <c r="AE834" s="540"/>
      <c r="AF834" s="74"/>
      <c r="AG834" s="74"/>
      <c r="AH834" s="74"/>
      <c r="AI834" s="74"/>
      <c r="AJ834" s="74"/>
      <c r="AK834" s="74"/>
      <c r="AL834" s="74"/>
      <c r="AM834" s="74"/>
      <c r="AN834" s="541"/>
      <c r="AO834" s="541"/>
      <c r="AP834" s="541"/>
      <c r="AQ834" s="74"/>
    </row>
    <row r="835" spans="1:43" x14ac:dyDescent="0.3">
      <c r="A835" s="74"/>
      <c r="B835" s="74"/>
      <c r="C835" s="74"/>
      <c r="D835" s="74"/>
      <c r="E835" s="74"/>
      <c r="F835" s="74"/>
      <c r="G835" s="74"/>
      <c r="H835" s="74"/>
      <c r="I835" s="74"/>
      <c r="J835" s="74"/>
      <c r="K835" s="74"/>
      <c r="L835" s="74"/>
      <c r="M835" s="74"/>
      <c r="N835" s="74"/>
      <c r="O835" s="74"/>
      <c r="P835" s="74"/>
      <c r="Q835" s="74"/>
      <c r="R835" s="74"/>
      <c r="S835" s="74"/>
      <c r="T835" s="74"/>
      <c r="U835" s="74"/>
      <c r="V835" s="74"/>
      <c r="W835" s="74"/>
      <c r="X835" s="74"/>
      <c r="Y835" s="74"/>
      <c r="Z835" s="74"/>
      <c r="AA835" s="74"/>
      <c r="AB835" s="74"/>
      <c r="AC835" s="540"/>
      <c r="AD835" s="540"/>
      <c r="AE835" s="540"/>
      <c r="AF835" s="74"/>
      <c r="AG835" s="74"/>
      <c r="AH835" s="74"/>
      <c r="AI835" s="74"/>
      <c r="AJ835" s="74"/>
      <c r="AK835" s="74"/>
      <c r="AL835" s="74"/>
      <c r="AM835" s="74"/>
      <c r="AN835" s="541"/>
      <c r="AO835" s="541"/>
      <c r="AP835" s="541"/>
      <c r="AQ835" s="74"/>
    </row>
    <row r="836" spans="1:43" x14ac:dyDescent="0.3">
      <c r="A836" s="74"/>
      <c r="B836" s="74"/>
      <c r="C836" s="74"/>
      <c r="D836" s="74"/>
      <c r="E836" s="74"/>
      <c r="F836" s="74"/>
      <c r="G836" s="74"/>
      <c r="H836" s="74"/>
      <c r="I836" s="74"/>
      <c r="J836" s="74"/>
      <c r="K836" s="74"/>
      <c r="L836" s="74"/>
      <c r="M836" s="74"/>
      <c r="N836" s="74"/>
      <c r="O836" s="74"/>
      <c r="P836" s="74"/>
      <c r="Q836" s="74"/>
      <c r="R836" s="74"/>
      <c r="S836" s="74"/>
      <c r="T836" s="74"/>
      <c r="U836" s="74"/>
      <c r="V836" s="74"/>
      <c r="W836" s="74"/>
      <c r="X836" s="74"/>
      <c r="Y836" s="74"/>
      <c r="Z836" s="74"/>
      <c r="AA836" s="74"/>
      <c r="AB836" s="74"/>
      <c r="AC836" s="540"/>
      <c r="AD836" s="540"/>
      <c r="AE836" s="540"/>
      <c r="AF836" s="74"/>
      <c r="AG836" s="74"/>
      <c r="AH836" s="74"/>
      <c r="AI836" s="74"/>
      <c r="AJ836" s="74"/>
      <c r="AK836" s="74"/>
      <c r="AL836" s="74"/>
      <c r="AM836" s="74"/>
      <c r="AN836" s="541"/>
      <c r="AO836" s="541"/>
      <c r="AP836" s="541"/>
      <c r="AQ836" s="74"/>
    </row>
    <row r="837" spans="1:43" x14ac:dyDescent="0.3">
      <c r="A837" s="74"/>
      <c r="B837" s="74"/>
      <c r="C837" s="74"/>
      <c r="D837" s="74"/>
      <c r="E837" s="74"/>
      <c r="F837" s="74"/>
      <c r="G837" s="74"/>
      <c r="H837" s="74"/>
      <c r="I837" s="74"/>
      <c r="J837" s="74"/>
      <c r="K837" s="74"/>
      <c r="L837" s="74"/>
      <c r="M837" s="74"/>
      <c r="N837" s="74"/>
      <c r="O837" s="74"/>
      <c r="P837" s="74"/>
      <c r="Q837" s="74"/>
      <c r="R837" s="74"/>
      <c r="S837" s="74"/>
      <c r="T837" s="74"/>
      <c r="U837" s="74"/>
      <c r="V837" s="74"/>
      <c r="W837" s="74"/>
      <c r="X837" s="74"/>
      <c r="Y837" s="74"/>
      <c r="Z837" s="74"/>
      <c r="AA837" s="74"/>
      <c r="AB837" s="74"/>
      <c r="AC837" s="540"/>
      <c r="AD837" s="540"/>
      <c r="AE837" s="540"/>
      <c r="AF837" s="74"/>
      <c r="AG837" s="74"/>
      <c r="AH837" s="74"/>
      <c r="AI837" s="74"/>
      <c r="AJ837" s="74"/>
      <c r="AK837" s="74"/>
      <c r="AL837" s="74"/>
      <c r="AM837" s="74"/>
      <c r="AN837" s="541"/>
      <c r="AO837" s="541"/>
      <c r="AP837" s="541"/>
      <c r="AQ837" s="74"/>
    </row>
    <row r="838" spans="1:43" x14ac:dyDescent="0.3">
      <c r="A838" s="74"/>
      <c r="B838" s="74"/>
      <c r="C838" s="74"/>
      <c r="D838" s="74"/>
      <c r="E838" s="74"/>
      <c r="F838" s="74"/>
      <c r="G838" s="74"/>
      <c r="H838" s="74"/>
      <c r="I838" s="74"/>
      <c r="J838" s="74"/>
      <c r="K838" s="74"/>
      <c r="L838" s="74"/>
      <c r="M838" s="74"/>
      <c r="N838" s="74"/>
      <c r="O838" s="74"/>
      <c r="P838" s="74"/>
      <c r="Q838" s="74"/>
      <c r="R838" s="74"/>
      <c r="S838" s="74"/>
      <c r="T838" s="74"/>
      <c r="U838" s="74"/>
      <c r="V838" s="74"/>
      <c r="W838" s="74"/>
      <c r="X838" s="74"/>
      <c r="Y838" s="74"/>
      <c r="Z838" s="74"/>
      <c r="AA838" s="74"/>
      <c r="AB838" s="74"/>
      <c r="AC838" s="540"/>
      <c r="AD838" s="540"/>
      <c r="AE838" s="540"/>
      <c r="AF838" s="74"/>
      <c r="AG838" s="74"/>
      <c r="AH838" s="74"/>
      <c r="AI838" s="74"/>
      <c r="AJ838" s="74"/>
      <c r="AK838" s="74"/>
      <c r="AL838" s="74"/>
      <c r="AM838" s="74"/>
      <c r="AN838" s="541"/>
      <c r="AO838" s="541"/>
      <c r="AP838" s="541"/>
      <c r="AQ838" s="74"/>
    </row>
    <row r="839" spans="1:43" x14ac:dyDescent="0.3">
      <c r="A839" s="74"/>
      <c r="B839" s="74"/>
      <c r="C839" s="74"/>
      <c r="D839" s="74"/>
      <c r="E839" s="74"/>
      <c r="F839" s="74"/>
      <c r="G839" s="74"/>
      <c r="H839" s="74"/>
      <c r="I839" s="74"/>
      <c r="J839" s="74"/>
      <c r="K839" s="74"/>
      <c r="L839" s="74"/>
      <c r="M839" s="74"/>
      <c r="N839" s="74"/>
      <c r="O839" s="74"/>
      <c r="P839" s="74"/>
      <c r="Q839" s="74"/>
      <c r="R839" s="74"/>
      <c r="S839" s="74"/>
      <c r="T839" s="74"/>
      <c r="U839" s="74"/>
      <c r="V839" s="74"/>
      <c r="W839" s="74"/>
      <c r="X839" s="74"/>
      <c r="Y839" s="74"/>
      <c r="Z839" s="74"/>
      <c r="AA839" s="74"/>
      <c r="AB839" s="74"/>
      <c r="AC839" s="540"/>
      <c r="AD839" s="540"/>
      <c r="AE839" s="540"/>
      <c r="AF839" s="74"/>
      <c r="AG839" s="74"/>
      <c r="AH839" s="74"/>
      <c r="AI839" s="74"/>
      <c r="AJ839" s="74"/>
      <c r="AK839" s="74"/>
      <c r="AL839" s="74"/>
      <c r="AM839" s="74"/>
      <c r="AN839" s="541"/>
      <c r="AO839" s="541"/>
      <c r="AP839" s="541"/>
      <c r="AQ839" s="74"/>
    </row>
    <row r="840" spans="1:43" x14ac:dyDescent="0.3">
      <c r="A840" s="74"/>
      <c r="B840" s="74"/>
      <c r="C840" s="74"/>
      <c r="D840" s="74"/>
      <c r="E840" s="74"/>
      <c r="F840" s="74"/>
      <c r="G840" s="74"/>
      <c r="H840" s="74"/>
      <c r="I840" s="74"/>
      <c r="J840" s="74"/>
      <c r="K840" s="74"/>
      <c r="L840" s="74"/>
      <c r="M840" s="74"/>
      <c r="N840" s="74"/>
      <c r="O840" s="74"/>
      <c r="P840" s="74"/>
      <c r="Q840" s="74"/>
      <c r="R840" s="74"/>
      <c r="S840" s="74"/>
      <c r="T840" s="74"/>
      <c r="U840" s="74"/>
      <c r="V840" s="74"/>
      <c r="W840" s="74"/>
      <c r="X840" s="74"/>
      <c r="Y840" s="74"/>
      <c r="Z840" s="74"/>
      <c r="AA840" s="74"/>
      <c r="AB840" s="74"/>
      <c r="AC840" s="540"/>
      <c r="AD840" s="540"/>
      <c r="AE840" s="540"/>
      <c r="AF840" s="74"/>
      <c r="AG840" s="74"/>
      <c r="AH840" s="74"/>
      <c r="AI840" s="74"/>
      <c r="AJ840" s="74"/>
      <c r="AK840" s="74"/>
      <c r="AL840" s="74"/>
      <c r="AM840" s="74"/>
      <c r="AN840" s="541"/>
      <c r="AO840" s="541"/>
      <c r="AP840" s="541"/>
      <c r="AQ840" s="74"/>
    </row>
    <row r="841" spans="1:43" x14ac:dyDescent="0.3">
      <c r="A841" s="74"/>
      <c r="B841" s="74"/>
      <c r="C841" s="74"/>
      <c r="D841" s="74"/>
      <c r="E841" s="74"/>
      <c r="F841" s="74"/>
      <c r="G841" s="74"/>
      <c r="H841" s="74"/>
      <c r="I841" s="74"/>
      <c r="J841" s="74"/>
      <c r="K841" s="74"/>
      <c r="L841" s="74"/>
      <c r="M841" s="74"/>
      <c r="N841" s="74"/>
      <c r="O841" s="74"/>
      <c r="P841" s="74"/>
      <c r="Q841" s="74"/>
      <c r="R841" s="74"/>
      <c r="S841" s="74"/>
      <c r="T841" s="74"/>
      <c r="U841" s="74"/>
      <c r="V841" s="74"/>
      <c r="W841" s="74"/>
      <c r="X841" s="74"/>
      <c r="Y841" s="74"/>
      <c r="Z841" s="74"/>
      <c r="AA841" s="74"/>
      <c r="AB841" s="74"/>
      <c r="AC841" s="540"/>
      <c r="AD841" s="540"/>
      <c r="AE841" s="540"/>
      <c r="AF841" s="74"/>
      <c r="AG841" s="74"/>
      <c r="AH841" s="74"/>
      <c r="AI841" s="74"/>
      <c r="AJ841" s="74"/>
      <c r="AK841" s="74"/>
      <c r="AL841" s="74"/>
      <c r="AM841" s="74"/>
      <c r="AN841" s="541"/>
      <c r="AO841" s="541"/>
      <c r="AP841" s="541"/>
      <c r="AQ841" s="74"/>
    </row>
    <row r="842" spans="1:43" x14ac:dyDescent="0.3">
      <c r="A842" s="74"/>
      <c r="B842" s="74"/>
      <c r="C842" s="74"/>
      <c r="D842" s="74"/>
      <c r="E842" s="74"/>
      <c r="F842" s="74"/>
      <c r="G842" s="74"/>
      <c r="H842" s="74"/>
      <c r="I842" s="74"/>
      <c r="J842" s="74"/>
      <c r="K842" s="74"/>
      <c r="L842" s="74"/>
      <c r="M842" s="74"/>
      <c r="N842" s="74"/>
      <c r="O842" s="74"/>
      <c r="P842" s="74"/>
      <c r="Q842" s="74"/>
      <c r="R842" s="74"/>
      <c r="S842" s="74"/>
      <c r="T842" s="74"/>
      <c r="U842" s="74"/>
      <c r="V842" s="74"/>
      <c r="W842" s="74"/>
      <c r="X842" s="74"/>
      <c r="Y842" s="74"/>
      <c r="Z842" s="74"/>
      <c r="AA842" s="74"/>
      <c r="AB842" s="74"/>
      <c r="AC842" s="540"/>
      <c r="AD842" s="540"/>
      <c r="AE842" s="540"/>
      <c r="AF842" s="74"/>
      <c r="AG842" s="74"/>
      <c r="AH842" s="74"/>
      <c r="AI842" s="74"/>
      <c r="AJ842" s="74"/>
      <c r="AK842" s="74"/>
      <c r="AL842" s="74"/>
      <c r="AM842" s="74"/>
      <c r="AN842" s="541"/>
      <c r="AO842" s="541"/>
      <c r="AP842" s="541"/>
      <c r="AQ842" s="74"/>
    </row>
    <row r="843" spans="1:43" x14ac:dyDescent="0.3">
      <c r="A843" s="74"/>
      <c r="B843" s="74"/>
      <c r="C843" s="74"/>
      <c r="D843" s="74"/>
      <c r="E843" s="74"/>
      <c r="F843" s="74"/>
      <c r="G843" s="74"/>
      <c r="H843" s="74"/>
      <c r="I843" s="74"/>
      <c r="J843" s="74"/>
      <c r="K843" s="74"/>
      <c r="L843" s="74"/>
      <c r="M843" s="74"/>
      <c r="N843" s="74"/>
      <c r="O843" s="74"/>
      <c r="P843" s="74"/>
      <c r="Q843" s="74"/>
      <c r="R843" s="74"/>
      <c r="S843" s="74"/>
      <c r="T843" s="74"/>
      <c r="U843" s="74"/>
      <c r="V843" s="74"/>
      <c r="W843" s="74"/>
      <c r="X843" s="74"/>
      <c r="Y843" s="74"/>
      <c r="Z843" s="74"/>
      <c r="AA843" s="74"/>
      <c r="AB843" s="74"/>
      <c r="AC843" s="540"/>
      <c r="AD843" s="540"/>
      <c r="AE843" s="540"/>
      <c r="AF843" s="74"/>
      <c r="AG843" s="74"/>
      <c r="AH843" s="74"/>
      <c r="AI843" s="74"/>
      <c r="AJ843" s="74"/>
      <c r="AK843" s="74"/>
      <c r="AL843" s="74"/>
      <c r="AM843" s="74"/>
      <c r="AN843" s="541"/>
      <c r="AO843" s="541"/>
      <c r="AP843" s="541"/>
      <c r="AQ843" s="74"/>
    </row>
    <row r="844" spans="1:43" x14ac:dyDescent="0.3">
      <c r="A844" s="74"/>
      <c r="B844" s="74"/>
      <c r="C844" s="74"/>
      <c r="D844" s="74"/>
      <c r="E844" s="74"/>
      <c r="F844" s="74"/>
      <c r="G844" s="74"/>
      <c r="H844" s="74"/>
      <c r="I844" s="74"/>
      <c r="J844" s="74"/>
      <c r="K844" s="74"/>
      <c r="L844" s="74"/>
      <c r="M844" s="74"/>
      <c r="N844" s="74"/>
      <c r="O844" s="74"/>
      <c r="P844" s="74"/>
      <c r="Q844" s="74"/>
      <c r="R844" s="74"/>
      <c r="S844" s="74"/>
      <c r="T844" s="74"/>
      <c r="U844" s="74"/>
      <c r="V844" s="74"/>
      <c r="W844" s="74"/>
      <c r="X844" s="74"/>
      <c r="Y844" s="74"/>
      <c r="Z844" s="74"/>
      <c r="AA844" s="74"/>
      <c r="AB844" s="74"/>
      <c r="AC844" s="540"/>
      <c r="AD844" s="540"/>
      <c r="AE844" s="540"/>
      <c r="AF844" s="74"/>
      <c r="AG844" s="74"/>
      <c r="AH844" s="74"/>
      <c r="AI844" s="74"/>
      <c r="AJ844" s="74"/>
      <c r="AK844" s="74"/>
      <c r="AL844" s="74"/>
      <c r="AM844" s="74"/>
      <c r="AN844" s="541"/>
      <c r="AO844" s="541"/>
      <c r="AP844" s="541"/>
      <c r="AQ844" s="74"/>
    </row>
    <row r="845" spans="1:43" x14ac:dyDescent="0.3">
      <c r="A845" s="74"/>
      <c r="B845" s="74"/>
      <c r="C845" s="74"/>
      <c r="D845" s="74"/>
      <c r="E845" s="74"/>
      <c r="F845" s="74"/>
      <c r="G845" s="74"/>
      <c r="H845" s="74"/>
      <c r="I845" s="74"/>
      <c r="J845" s="74"/>
      <c r="K845" s="74"/>
      <c r="L845" s="74"/>
      <c r="M845" s="74"/>
      <c r="N845" s="74"/>
      <c r="O845" s="74"/>
      <c r="P845" s="74"/>
      <c r="Q845" s="74"/>
      <c r="R845" s="74"/>
      <c r="S845" s="74"/>
      <c r="T845" s="74"/>
      <c r="U845" s="74"/>
      <c r="V845" s="74"/>
      <c r="W845" s="74"/>
      <c r="X845" s="74"/>
      <c r="Y845" s="74"/>
      <c r="Z845" s="74"/>
      <c r="AA845" s="74"/>
      <c r="AB845" s="74"/>
      <c r="AC845" s="540"/>
      <c r="AD845" s="540"/>
      <c r="AE845" s="540"/>
      <c r="AF845" s="74"/>
      <c r="AG845" s="74"/>
      <c r="AH845" s="74"/>
      <c r="AI845" s="74"/>
      <c r="AJ845" s="74"/>
      <c r="AK845" s="74"/>
      <c r="AL845" s="74"/>
      <c r="AM845" s="74"/>
      <c r="AN845" s="541"/>
      <c r="AO845" s="541"/>
      <c r="AP845" s="541"/>
      <c r="AQ845" s="74"/>
    </row>
    <row r="846" spans="1:43" x14ac:dyDescent="0.3">
      <c r="A846" s="74"/>
      <c r="B846" s="74"/>
      <c r="C846" s="74"/>
      <c r="D846" s="74"/>
      <c r="E846" s="74"/>
      <c r="F846" s="74"/>
      <c r="G846" s="74"/>
      <c r="H846" s="74"/>
      <c r="I846" s="74"/>
      <c r="J846" s="74"/>
      <c r="K846" s="74"/>
      <c r="L846" s="74"/>
      <c r="M846" s="74"/>
      <c r="N846" s="74"/>
      <c r="O846" s="74"/>
      <c r="P846" s="74"/>
      <c r="Q846" s="74"/>
      <c r="R846" s="74"/>
      <c r="S846" s="74"/>
      <c r="T846" s="74"/>
      <c r="U846" s="74"/>
      <c r="V846" s="74"/>
      <c r="W846" s="74"/>
      <c r="X846" s="74"/>
      <c r="Y846" s="74"/>
      <c r="Z846" s="74"/>
      <c r="AA846" s="74"/>
      <c r="AB846" s="74"/>
      <c r="AC846" s="540"/>
      <c r="AD846" s="540"/>
      <c r="AE846" s="540"/>
      <c r="AF846" s="74"/>
      <c r="AG846" s="74"/>
      <c r="AH846" s="74"/>
      <c r="AI846" s="74"/>
      <c r="AJ846" s="74"/>
      <c r="AK846" s="74"/>
      <c r="AL846" s="74"/>
      <c r="AM846" s="74"/>
      <c r="AN846" s="541"/>
      <c r="AO846" s="541"/>
      <c r="AP846" s="541"/>
      <c r="AQ846" s="74"/>
    </row>
    <row r="847" spans="1:43" x14ac:dyDescent="0.3">
      <c r="A847" s="74"/>
      <c r="B847" s="74"/>
      <c r="C847" s="74"/>
      <c r="D847" s="74"/>
      <c r="E847" s="74"/>
      <c r="F847" s="74"/>
      <c r="G847" s="74"/>
      <c r="H847" s="74"/>
      <c r="I847" s="74"/>
      <c r="J847" s="74"/>
      <c r="K847" s="74"/>
      <c r="L847" s="74"/>
      <c r="M847" s="74"/>
      <c r="N847" s="74"/>
      <c r="O847" s="74"/>
      <c r="P847" s="74"/>
      <c r="Q847" s="74"/>
      <c r="R847" s="74"/>
      <c r="S847" s="74"/>
      <c r="T847" s="74"/>
      <c r="U847" s="74"/>
      <c r="V847" s="74"/>
      <c r="W847" s="74"/>
      <c r="X847" s="74"/>
      <c r="Y847" s="74"/>
      <c r="Z847" s="74"/>
      <c r="AA847" s="74"/>
      <c r="AB847" s="74"/>
      <c r="AC847" s="540"/>
      <c r="AD847" s="540"/>
      <c r="AE847" s="540"/>
      <c r="AF847" s="74"/>
      <c r="AG847" s="74"/>
      <c r="AH847" s="74"/>
      <c r="AI847" s="74"/>
      <c r="AJ847" s="74"/>
      <c r="AK847" s="74"/>
      <c r="AL847" s="74"/>
      <c r="AM847" s="74"/>
      <c r="AN847" s="541"/>
      <c r="AO847" s="541"/>
      <c r="AP847" s="541"/>
      <c r="AQ847" s="74"/>
    </row>
    <row r="848" spans="1:43" x14ac:dyDescent="0.3">
      <c r="A848" s="74"/>
      <c r="B848" s="74"/>
      <c r="C848" s="74"/>
      <c r="D848" s="74"/>
      <c r="E848" s="74"/>
      <c r="F848" s="74"/>
      <c r="G848" s="74"/>
      <c r="H848" s="74"/>
      <c r="I848" s="74"/>
      <c r="J848" s="74"/>
      <c r="K848" s="74"/>
      <c r="L848" s="74"/>
      <c r="M848" s="74"/>
      <c r="N848" s="74"/>
      <c r="O848" s="74"/>
      <c r="P848" s="74"/>
      <c r="Q848" s="74"/>
      <c r="R848" s="74"/>
      <c r="S848" s="74"/>
      <c r="T848" s="74"/>
      <c r="U848" s="74"/>
      <c r="V848" s="74"/>
      <c r="W848" s="74"/>
      <c r="X848" s="74"/>
      <c r="Y848" s="74"/>
      <c r="Z848" s="74"/>
      <c r="AA848" s="74"/>
      <c r="AB848" s="74"/>
      <c r="AC848" s="540"/>
      <c r="AD848" s="540"/>
      <c r="AE848" s="540"/>
      <c r="AF848" s="74"/>
      <c r="AG848" s="74"/>
      <c r="AH848" s="74"/>
      <c r="AI848" s="74"/>
      <c r="AJ848" s="74"/>
      <c r="AK848" s="74"/>
      <c r="AL848" s="74"/>
      <c r="AM848" s="74"/>
      <c r="AN848" s="541"/>
      <c r="AO848" s="541"/>
      <c r="AP848" s="541"/>
      <c r="AQ848" s="74"/>
    </row>
    <row r="849" spans="1:43" x14ac:dyDescent="0.3">
      <c r="A849" s="74"/>
      <c r="B849" s="74"/>
      <c r="C849" s="74"/>
      <c r="D849" s="74"/>
      <c r="E849" s="74"/>
      <c r="F849" s="74"/>
      <c r="G849" s="74"/>
      <c r="H849" s="74"/>
      <c r="I849" s="74"/>
      <c r="J849" s="74"/>
      <c r="K849" s="74"/>
      <c r="L849" s="74"/>
      <c r="M849" s="74"/>
      <c r="N849" s="74"/>
      <c r="O849" s="74"/>
      <c r="P849" s="74"/>
      <c r="Q849" s="74"/>
      <c r="R849" s="74"/>
      <c r="S849" s="74"/>
      <c r="T849" s="74"/>
      <c r="U849" s="74"/>
      <c r="V849" s="74"/>
      <c r="W849" s="74"/>
      <c r="X849" s="74"/>
      <c r="Y849" s="74"/>
      <c r="Z849" s="74"/>
      <c r="AA849" s="74"/>
      <c r="AB849" s="74"/>
      <c r="AC849" s="540"/>
      <c r="AD849" s="540"/>
      <c r="AE849" s="540"/>
      <c r="AF849" s="74"/>
      <c r="AG849" s="74"/>
      <c r="AH849" s="74"/>
      <c r="AI849" s="74"/>
      <c r="AJ849" s="74"/>
      <c r="AK849" s="74"/>
      <c r="AL849" s="74"/>
      <c r="AM849" s="74"/>
      <c r="AN849" s="541"/>
      <c r="AO849" s="541"/>
      <c r="AP849" s="541"/>
      <c r="AQ849" s="74"/>
    </row>
    <row r="850" spans="1:43" x14ac:dyDescent="0.3">
      <c r="A850" s="74"/>
      <c r="B850" s="74"/>
      <c r="C850" s="74"/>
      <c r="D850" s="74"/>
      <c r="E850" s="74"/>
      <c r="F850" s="74"/>
      <c r="G850" s="74"/>
      <c r="H850" s="74"/>
      <c r="I850" s="74"/>
      <c r="J850" s="74"/>
      <c r="K850" s="74"/>
      <c r="L850" s="74"/>
      <c r="M850" s="74"/>
      <c r="N850" s="74"/>
      <c r="O850" s="74"/>
      <c r="P850" s="74"/>
      <c r="Q850" s="74"/>
      <c r="R850" s="74"/>
      <c r="S850" s="74"/>
      <c r="T850" s="74"/>
      <c r="U850" s="74"/>
      <c r="V850" s="74"/>
      <c r="W850" s="74"/>
      <c r="X850" s="74"/>
      <c r="Y850" s="74"/>
      <c r="Z850" s="74"/>
      <c r="AA850" s="74"/>
      <c r="AB850" s="74"/>
      <c r="AC850" s="540"/>
      <c r="AD850" s="540"/>
      <c r="AE850" s="540"/>
      <c r="AF850" s="74"/>
      <c r="AG850" s="74"/>
      <c r="AH850" s="74"/>
      <c r="AI850" s="74"/>
      <c r="AJ850" s="74"/>
      <c r="AK850" s="74"/>
      <c r="AL850" s="74"/>
      <c r="AM850" s="74"/>
      <c r="AN850" s="541"/>
      <c r="AO850" s="541"/>
      <c r="AP850" s="541"/>
      <c r="AQ850" s="74"/>
    </row>
    <row r="851" spans="1:43" x14ac:dyDescent="0.3">
      <c r="A851" s="74"/>
      <c r="B851" s="74"/>
      <c r="C851" s="74"/>
      <c r="D851" s="74"/>
      <c r="E851" s="74"/>
      <c r="F851" s="74"/>
      <c r="G851" s="74"/>
      <c r="H851" s="74"/>
      <c r="I851" s="74"/>
      <c r="J851" s="74"/>
      <c r="K851" s="74"/>
      <c r="L851" s="74"/>
      <c r="M851" s="74"/>
      <c r="N851" s="74"/>
      <c r="O851" s="74"/>
      <c r="P851" s="74"/>
      <c r="Q851" s="74"/>
      <c r="R851" s="74"/>
      <c r="S851" s="74"/>
      <c r="T851" s="74"/>
      <c r="U851" s="74"/>
      <c r="V851" s="74"/>
      <c r="W851" s="74"/>
      <c r="X851" s="74"/>
      <c r="Y851" s="74"/>
      <c r="Z851" s="74"/>
      <c r="AA851" s="74"/>
      <c r="AB851" s="74"/>
      <c r="AC851" s="540"/>
      <c r="AD851" s="540"/>
      <c r="AE851" s="540"/>
      <c r="AF851" s="74"/>
      <c r="AG851" s="74"/>
      <c r="AH851" s="74"/>
      <c r="AI851" s="74"/>
      <c r="AJ851" s="74"/>
      <c r="AK851" s="74"/>
      <c r="AL851" s="74"/>
      <c r="AM851" s="74"/>
      <c r="AN851" s="541"/>
      <c r="AO851" s="541"/>
      <c r="AP851" s="541"/>
      <c r="AQ851" s="74"/>
    </row>
    <row r="852" spans="1:43" x14ac:dyDescent="0.3">
      <c r="A852" s="74"/>
      <c r="B852" s="74"/>
      <c r="C852" s="74"/>
      <c r="D852" s="74"/>
      <c r="E852" s="74"/>
      <c r="F852" s="74"/>
      <c r="G852" s="74"/>
      <c r="H852" s="74"/>
      <c r="I852" s="74"/>
      <c r="J852" s="74"/>
      <c r="K852" s="74"/>
      <c r="L852" s="74"/>
      <c r="M852" s="74"/>
      <c r="N852" s="74"/>
      <c r="O852" s="74"/>
      <c r="P852" s="74"/>
      <c r="Q852" s="74"/>
      <c r="R852" s="74"/>
      <c r="S852" s="74"/>
      <c r="T852" s="74"/>
      <c r="U852" s="74"/>
      <c r="V852" s="74"/>
      <c r="W852" s="74"/>
      <c r="X852" s="74"/>
      <c r="Y852" s="74"/>
      <c r="Z852" s="74"/>
      <c r="AA852" s="74"/>
      <c r="AB852" s="74"/>
      <c r="AC852" s="540"/>
      <c r="AD852" s="540"/>
      <c r="AE852" s="540"/>
      <c r="AF852" s="74"/>
      <c r="AG852" s="74"/>
      <c r="AH852" s="74"/>
      <c r="AI852" s="74"/>
      <c r="AJ852" s="74"/>
      <c r="AK852" s="74"/>
      <c r="AL852" s="74"/>
      <c r="AM852" s="74"/>
      <c r="AN852" s="541"/>
      <c r="AO852" s="541"/>
      <c r="AP852" s="541"/>
      <c r="AQ852" s="74"/>
    </row>
    <row r="853" spans="1:43" x14ac:dyDescent="0.3">
      <c r="A853" s="74"/>
      <c r="B853" s="74"/>
      <c r="C853" s="74"/>
      <c r="D853" s="74"/>
      <c r="E853" s="74"/>
      <c r="F853" s="74"/>
      <c r="G853" s="74"/>
      <c r="H853" s="74"/>
      <c r="I853" s="74"/>
      <c r="J853" s="74"/>
      <c r="K853" s="74"/>
      <c r="L853" s="74"/>
      <c r="M853" s="74"/>
      <c r="N853" s="74"/>
      <c r="O853" s="74"/>
      <c r="P853" s="74"/>
      <c r="Q853" s="74"/>
      <c r="R853" s="74"/>
      <c r="S853" s="74"/>
      <c r="T853" s="74"/>
      <c r="U853" s="74"/>
      <c r="V853" s="74"/>
      <c r="W853" s="74"/>
      <c r="X853" s="74"/>
      <c r="Y853" s="74"/>
      <c r="Z853" s="74"/>
      <c r="AA853" s="74"/>
      <c r="AB853" s="74"/>
      <c r="AC853" s="540"/>
      <c r="AD853" s="540"/>
      <c r="AE853" s="540"/>
      <c r="AF853" s="74"/>
      <c r="AG853" s="74"/>
      <c r="AH853" s="74"/>
      <c r="AI853" s="74"/>
      <c r="AJ853" s="74"/>
      <c r="AK853" s="74"/>
      <c r="AL853" s="74"/>
      <c r="AM853" s="74"/>
      <c r="AN853" s="541"/>
      <c r="AO853" s="541"/>
      <c r="AP853" s="541"/>
      <c r="AQ853" s="74"/>
    </row>
    <row r="854" spans="1:43" x14ac:dyDescent="0.3">
      <c r="A854" s="74"/>
      <c r="B854" s="74"/>
      <c r="C854" s="74"/>
      <c r="D854" s="74"/>
      <c r="E854" s="74"/>
      <c r="F854" s="74"/>
      <c r="G854" s="74"/>
      <c r="H854" s="74"/>
      <c r="I854" s="74"/>
      <c r="J854" s="74"/>
      <c r="K854" s="74"/>
      <c r="L854" s="74"/>
      <c r="M854" s="74"/>
      <c r="N854" s="74"/>
      <c r="O854" s="74"/>
      <c r="P854" s="74"/>
      <c r="Q854" s="74"/>
      <c r="R854" s="74"/>
      <c r="S854" s="74"/>
      <c r="T854" s="74"/>
      <c r="U854" s="74"/>
      <c r="V854" s="74"/>
      <c r="W854" s="74"/>
      <c r="X854" s="74"/>
      <c r="Y854" s="74"/>
      <c r="Z854" s="74"/>
      <c r="AA854" s="74"/>
      <c r="AB854" s="74"/>
      <c r="AC854" s="540"/>
      <c r="AD854" s="540"/>
      <c r="AE854" s="540"/>
      <c r="AF854" s="74"/>
      <c r="AG854" s="74"/>
      <c r="AH854" s="74"/>
      <c r="AI854" s="74"/>
      <c r="AJ854" s="74"/>
      <c r="AK854" s="74"/>
      <c r="AL854" s="74"/>
      <c r="AM854" s="74"/>
      <c r="AN854" s="541"/>
      <c r="AO854" s="541"/>
      <c r="AP854" s="541"/>
      <c r="AQ854" s="74"/>
    </row>
    <row r="855" spans="1:43" x14ac:dyDescent="0.3">
      <c r="A855" s="74"/>
      <c r="B855" s="74"/>
      <c r="C855" s="74"/>
      <c r="D855" s="74"/>
      <c r="E855" s="74"/>
      <c r="F855" s="74"/>
      <c r="G855" s="74"/>
      <c r="H855" s="74"/>
      <c r="I855" s="74"/>
      <c r="J855" s="74"/>
      <c r="K855" s="74"/>
      <c r="L855" s="74"/>
      <c r="M855" s="74"/>
      <c r="N855" s="74"/>
      <c r="O855" s="74"/>
      <c r="P855" s="74"/>
      <c r="Q855" s="74"/>
      <c r="R855" s="74"/>
      <c r="S855" s="74"/>
      <c r="T855" s="74"/>
      <c r="U855" s="74"/>
      <c r="V855" s="74"/>
      <c r="W855" s="74"/>
      <c r="X855" s="74"/>
      <c r="Y855" s="74"/>
      <c r="Z855" s="74"/>
      <c r="AA855" s="74"/>
      <c r="AB855" s="74"/>
      <c r="AC855" s="540"/>
      <c r="AD855" s="540"/>
      <c r="AE855" s="540"/>
      <c r="AF855" s="74"/>
      <c r="AG855" s="74"/>
      <c r="AH855" s="74"/>
      <c r="AI855" s="74"/>
      <c r="AJ855" s="74"/>
      <c r="AK855" s="74"/>
      <c r="AL855" s="74"/>
      <c r="AM855" s="74"/>
      <c r="AN855" s="541"/>
      <c r="AO855" s="541"/>
      <c r="AP855" s="541"/>
      <c r="AQ855" s="74"/>
    </row>
    <row r="856" spans="1:43" x14ac:dyDescent="0.3">
      <c r="A856" s="74"/>
      <c r="B856" s="74"/>
      <c r="C856" s="74"/>
      <c r="D856" s="74"/>
      <c r="E856" s="74"/>
      <c r="F856" s="74"/>
      <c r="G856" s="74"/>
      <c r="H856" s="74"/>
      <c r="I856" s="74"/>
      <c r="J856" s="74"/>
      <c r="K856" s="74"/>
      <c r="L856" s="74"/>
      <c r="M856" s="74"/>
      <c r="N856" s="74"/>
      <c r="O856" s="74"/>
      <c r="P856" s="74"/>
      <c r="Q856" s="74"/>
      <c r="R856" s="74"/>
      <c r="S856" s="74"/>
      <c r="T856" s="74"/>
      <c r="U856" s="74"/>
      <c r="V856" s="74"/>
      <c r="W856" s="74"/>
      <c r="X856" s="74"/>
      <c r="Y856" s="74"/>
      <c r="Z856" s="74"/>
      <c r="AA856" s="74"/>
      <c r="AB856" s="74"/>
      <c r="AC856" s="540"/>
      <c r="AD856" s="540"/>
      <c r="AE856" s="540"/>
      <c r="AF856" s="74"/>
      <c r="AG856" s="74"/>
      <c r="AH856" s="74"/>
      <c r="AI856" s="74"/>
      <c r="AJ856" s="74"/>
      <c r="AK856" s="74"/>
      <c r="AL856" s="74"/>
      <c r="AM856" s="74"/>
      <c r="AN856" s="541"/>
      <c r="AO856" s="541"/>
      <c r="AP856" s="541"/>
      <c r="AQ856" s="74"/>
    </row>
    <row r="857" spans="1:43" x14ac:dyDescent="0.3">
      <c r="A857" s="74"/>
      <c r="B857" s="74"/>
      <c r="C857" s="74"/>
      <c r="D857" s="74"/>
      <c r="E857" s="74"/>
      <c r="F857" s="74"/>
      <c r="G857" s="74"/>
      <c r="H857" s="74"/>
      <c r="I857" s="74"/>
      <c r="J857" s="74"/>
      <c r="K857" s="74"/>
      <c r="L857" s="74"/>
      <c r="M857" s="74"/>
      <c r="N857" s="74"/>
      <c r="O857" s="74"/>
      <c r="P857" s="74"/>
      <c r="Q857" s="74"/>
      <c r="R857" s="74"/>
      <c r="S857" s="74"/>
      <c r="T857" s="74"/>
      <c r="U857" s="74"/>
      <c r="V857" s="74"/>
      <c r="W857" s="74"/>
      <c r="X857" s="74"/>
      <c r="Y857" s="74"/>
      <c r="Z857" s="74"/>
      <c r="AA857" s="74"/>
      <c r="AB857" s="74"/>
      <c r="AC857" s="540"/>
      <c r="AD857" s="540"/>
      <c r="AE857" s="540"/>
      <c r="AF857" s="74"/>
      <c r="AG857" s="74"/>
      <c r="AH857" s="74"/>
      <c r="AI857" s="74"/>
      <c r="AJ857" s="74"/>
      <c r="AK857" s="74"/>
      <c r="AL857" s="74"/>
      <c r="AM857" s="74"/>
      <c r="AN857" s="541"/>
      <c r="AO857" s="541"/>
      <c r="AP857" s="541"/>
      <c r="AQ857" s="74"/>
    </row>
    <row r="858" spans="1:43" x14ac:dyDescent="0.3">
      <c r="A858" s="74"/>
      <c r="B858" s="74"/>
      <c r="C858" s="74"/>
      <c r="D858" s="74"/>
      <c r="E858" s="74"/>
      <c r="F858" s="74"/>
      <c r="G858" s="74"/>
      <c r="H858" s="74"/>
      <c r="I858" s="74"/>
      <c r="J858" s="74"/>
      <c r="K858" s="74"/>
      <c r="L858" s="74"/>
      <c r="M858" s="74"/>
      <c r="N858" s="74"/>
      <c r="O858" s="74"/>
      <c r="P858" s="74"/>
      <c r="Q858" s="74"/>
      <c r="R858" s="74"/>
      <c r="S858" s="74"/>
      <c r="T858" s="74"/>
      <c r="U858" s="74"/>
      <c r="V858" s="74"/>
      <c r="W858" s="74"/>
      <c r="X858" s="74"/>
      <c r="Y858" s="74"/>
      <c r="Z858" s="74"/>
      <c r="AA858" s="74"/>
      <c r="AB858" s="74"/>
      <c r="AC858" s="540"/>
      <c r="AD858" s="540"/>
      <c r="AE858" s="540"/>
      <c r="AF858" s="74"/>
      <c r="AG858" s="74"/>
      <c r="AH858" s="74"/>
      <c r="AI858" s="74"/>
      <c r="AJ858" s="74"/>
      <c r="AK858" s="74"/>
      <c r="AL858" s="74"/>
      <c r="AM858" s="74"/>
      <c r="AN858" s="541"/>
      <c r="AO858" s="541"/>
      <c r="AP858" s="541"/>
      <c r="AQ858" s="74"/>
    </row>
    <row r="859" spans="1:43" x14ac:dyDescent="0.3">
      <c r="A859" s="74"/>
      <c r="B859" s="74"/>
      <c r="C859" s="74"/>
      <c r="D859" s="74"/>
      <c r="E859" s="74"/>
      <c r="F859" s="74"/>
      <c r="G859" s="74"/>
      <c r="H859" s="74"/>
      <c r="I859" s="74"/>
      <c r="J859" s="74"/>
      <c r="K859" s="74"/>
      <c r="L859" s="74"/>
      <c r="M859" s="74"/>
      <c r="N859" s="74"/>
      <c r="O859" s="74"/>
      <c r="P859" s="74"/>
      <c r="Q859" s="74"/>
      <c r="R859" s="74"/>
      <c r="S859" s="74"/>
      <c r="T859" s="74"/>
      <c r="U859" s="74"/>
      <c r="V859" s="74"/>
      <c r="W859" s="74"/>
      <c r="X859" s="74"/>
      <c r="Y859" s="74"/>
      <c r="Z859" s="74"/>
      <c r="AA859" s="74"/>
      <c r="AB859" s="74"/>
      <c r="AC859" s="540"/>
      <c r="AD859" s="540"/>
      <c r="AE859" s="540"/>
      <c r="AF859" s="74"/>
      <c r="AG859" s="74"/>
      <c r="AH859" s="74"/>
      <c r="AI859" s="74"/>
      <c r="AJ859" s="74"/>
      <c r="AK859" s="74"/>
      <c r="AL859" s="74"/>
      <c r="AM859" s="74"/>
      <c r="AN859" s="541"/>
      <c r="AO859" s="541"/>
      <c r="AP859" s="541"/>
      <c r="AQ859" s="74"/>
    </row>
    <row r="860" spans="1:43" x14ac:dyDescent="0.3">
      <c r="A860" s="74"/>
      <c r="B860" s="74"/>
      <c r="C860" s="74"/>
      <c r="D860" s="74"/>
      <c r="E860" s="74"/>
      <c r="F860" s="74"/>
      <c r="G860" s="74"/>
      <c r="H860" s="74"/>
      <c r="I860" s="74"/>
      <c r="J860" s="74"/>
      <c r="K860" s="74"/>
      <c r="L860" s="74"/>
      <c r="M860" s="74"/>
      <c r="N860" s="74"/>
      <c r="O860" s="74"/>
      <c r="P860" s="74"/>
      <c r="Q860" s="74"/>
      <c r="R860" s="74"/>
      <c r="S860" s="74"/>
      <c r="T860" s="74"/>
      <c r="U860" s="74"/>
      <c r="V860" s="74"/>
      <c r="W860" s="74"/>
      <c r="X860" s="74"/>
      <c r="Y860" s="74"/>
      <c r="Z860" s="74"/>
      <c r="AA860" s="74"/>
      <c r="AB860" s="74"/>
      <c r="AC860" s="540"/>
      <c r="AD860" s="540"/>
      <c r="AE860" s="540"/>
      <c r="AF860" s="74"/>
      <c r="AG860" s="74"/>
      <c r="AH860" s="74"/>
      <c r="AI860" s="74"/>
      <c r="AJ860" s="74"/>
      <c r="AK860" s="74"/>
      <c r="AL860" s="74"/>
      <c r="AM860" s="74"/>
      <c r="AN860" s="541"/>
      <c r="AO860" s="541"/>
      <c r="AP860" s="541"/>
      <c r="AQ860" s="74"/>
    </row>
    <row r="861" spans="1:43" x14ac:dyDescent="0.3">
      <c r="A861" s="74"/>
      <c r="B861" s="74"/>
      <c r="C861" s="74"/>
      <c r="D861" s="74"/>
      <c r="E861" s="74"/>
      <c r="F861" s="74"/>
      <c r="G861" s="74"/>
      <c r="H861" s="74"/>
      <c r="I861" s="74"/>
      <c r="J861" s="74"/>
      <c r="K861" s="74"/>
      <c r="L861" s="74"/>
      <c r="M861" s="74"/>
      <c r="N861" s="74"/>
      <c r="O861" s="74"/>
      <c r="P861" s="74"/>
      <c r="Q861" s="74"/>
      <c r="R861" s="74"/>
      <c r="S861" s="74"/>
      <c r="T861" s="74"/>
      <c r="U861" s="74"/>
      <c r="V861" s="74"/>
      <c r="W861" s="74"/>
      <c r="X861" s="74"/>
      <c r="Y861" s="74"/>
      <c r="Z861" s="74"/>
      <c r="AA861" s="74"/>
      <c r="AB861" s="74"/>
      <c r="AC861" s="540"/>
      <c r="AD861" s="540"/>
      <c r="AE861" s="540"/>
      <c r="AF861" s="74"/>
      <c r="AG861" s="74"/>
      <c r="AH861" s="74"/>
      <c r="AI861" s="74"/>
      <c r="AJ861" s="74"/>
      <c r="AK861" s="74"/>
      <c r="AL861" s="74"/>
      <c r="AM861" s="74"/>
      <c r="AN861" s="541"/>
      <c r="AO861" s="541"/>
      <c r="AP861" s="541"/>
      <c r="AQ861" s="74"/>
    </row>
    <row r="862" spans="1:43" x14ac:dyDescent="0.3">
      <c r="A862" s="74"/>
      <c r="B862" s="74"/>
      <c r="C862" s="74"/>
      <c r="D862" s="74"/>
      <c r="E862" s="74"/>
      <c r="F862" s="74"/>
      <c r="G862" s="74"/>
      <c r="H862" s="74"/>
      <c r="I862" s="74"/>
      <c r="J862" s="74"/>
      <c r="K862" s="74"/>
      <c r="L862" s="74"/>
      <c r="M862" s="74"/>
      <c r="N862" s="74"/>
      <c r="O862" s="74"/>
      <c r="P862" s="74"/>
      <c r="Q862" s="74"/>
      <c r="R862" s="74"/>
      <c r="S862" s="74"/>
      <c r="T862" s="74"/>
      <c r="U862" s="74"/>
      <c r="V862" s="74"/>
      <c r="W862" s="74"/>
      <c r="X862" s="74"/>
      <c r="Y862" s="74"/>
      <c r="Z862" s="74"/>
      <c r="AA862" s="74"/>
      <c r="AB862" s="74"/>
      <c r="AC862" s="540"/>
      <c r="AD862" s="540"/>
      <c r="AE862" s="540"/>
      <c r="AF862" s="74"/>
      <c r="AG862" s="74"/>
      <c r="AH862" s="74"/>
      <c r="AI862" s="74"/>
      <c r="AJ862" s="74"/>
      <c r="AK862" s="74"/>
      <c r="AL862" s="74"/>
      <c r="AM862" s="74"/>
      <c r="AN862" s="541"/>
      <c r="AO862" s="541"/>
      <c r="AP862" s="541"/>
      <c r="AQ862" s="74"/>
    </row>
    <row r="863" spans="1:43" x14ac:dyDescent="0.3">
      <c r="A863" s="74"/>
      <c r="B863" s="74"/>
      <c r="C863" s="74"/>
      <c r="D863" s="74"/>
      <c r="E863" s="74"/>
      <c r="F863" s="74"/>
      <c r="G863" s="74"/>
      <c r="H863" s="74"/>
      <c r="I863" s="74"/>
      <c r="J863" s="74"/>
      <c r="K863" s="74"/>
      <c r="L863" s="74"/>
      <c r="M863" s="74"/>
      <c r="N863" s="74"/>
      <c r="O863" s="74"/>
      <c r="P863" s="74"/>
      <c r="Q863" s="74"/>
      <c r="R863" s="74"/>
      <c r="S863" s="74"/>
      <c r="T863" s="74"/>
      <c r="U863" s="74"/>
      <c r="V863" s="74"/>
      <c r="W863" s="74"/>
      <c r="X863" s="74"/>
      <c r="Y863" s="74"/>
      <c r="Z863" s="74"/>
      <c r="AA863" s="74"/>
      <c r="AB863" s="74"/>
      <c r="AC863" s="540"/>
      <c r="AD863" s="540"/>
      <c r="AE863" s="540"/>
      <c r="AF863" s="74"/>
      <c r="AG863" s="74"/>
      <c r="AH863" s="74"/>
      <c r="AI863" s="74"/>
      <c r="AJ863" s="74"/>
      <c r="AK863" s="74"/>
      <c r="AL863" s="74"/>
      <c r="AM863" s="74"/>
      <c r="AN863" s="541"/>
      <c r="AO863" s="541"/>
      <c r="AP863" s="541"/>
      <c r="AQ863" s="74"/>
    </row>
    <row r="864" spans="1:43" x14ac:dyDescent="0.3">
      <c r="A864" s="74"/>
      <c r="B864" s="74"/>
      <c r="C864" s="74"/>
      <c r="D864" s="74"/>
      <c r="E864" s="74"/>
      <c r="F864" s="74"/>
      <c r="G864" s="74"/>
      <c r="H864" s="74"/>
      <c r="I864" s="74"/>
      <c r="J864" s="74"/>
      <c r="K864" s="74"/>
      <c r="L864" s="74"/>
      <c r="M864" s="74"/>
      <c r="N864" s="74"/>
      <c r="O864" s="74"/>
      <c r="P864" s="74"/>
      <c r="Q864" s="74"/>
      <c r="R864" s="74"/>
      <c r="S864" s="74"/>
      <c r="T864" s="74"/>
      <c r="U864" s="74"/>
      <c r="V864" s="74"/>
      <c r="W864" s="74"/>
      <c r="X864" s="74"/>
      <c r="Y864" s="74"/>
      <c r="Z864" s="74"/>
      <c r="AA864" s="74"/>
      <c r="AB864" s="74"/>
      <c r="AC864" s="540"/>
      <c r="AD864" s="540"/>
      <c r="AE864" s="540"/>
      <c r="AF864" s="74"/>
      <c r="AG864" s="74"/>
      <c r="AH864" s="74"/>
      <c r="AI864" s="74"/>
      <c r="AJ864" s="74"/>
      <c r="AK864" s="74"/>
      <c r="AL864" s="74"/>
      <c r="AM864" s="74"/>
      <c r="AN864" s="541"/>
      <c r="AO864" s="541"/>
      <c r="AP864" s="541"/>
      <c r="AQ864" s="74"/>
    </row>
    <row r="865" spans="1:43" x14ac:dyDescent="0.3">
      <c r="A865" s="74"/>
      <c r="B865" s="74"/>
      <c r="C865" s="74"/>
      <c r="D865" s="74"/>
      <c r="E865" s="74"/>
      <c r="F865" s="74"/>
      <c r="G865" s="74"/>
      <c r="H865" s="74"/>
      <c r="I865" s="74"/>
      <c r="J865" s="74"/>
      <c r="K865" s="74"/>
      <c r="L865" s="74"/>
      <c r="M865" s="74"/>
      <c r="N865" s="74"/>
      <c r="O865" s="74"/>
      <c r="P865" s="74"/>
      <c r="Q865" s="74"/>
      <c r="R865" s="74"/>
      <c r="S865" s="74"/>
      <c r="T865" s="74"/>
      <c r="U865" s="74"/>
      <c r="V865" s="74"/>
      <c r="W865" s="74"/>
      <c r="X865" s="74"/>
      <c r="Y865" s="74"/>
      <c r="Z865" s="74"/>
      <c r="AA865" s="74"/>
      <c r="AB865" s="74"/>
      <c r="AC865" s="540"/>
      <c r="AD865" s="540"/>
      <c r="AE865" s="540"/>
      <c r="AF865" s="74"/>
      <c r="AG865" s="74"/>
      <c r="AH865" s="74"/>
      <c r="AI865" s="74"/>
      <c r="AJ865" s="74"/>
      <c r="AK865" s="74"/>
      <c r="AL865" s="74"/>
      <c r="AM865" s="74"/>
      <c r="AN865" s="541"/>
      <c r="AO865" s="541"/>
      <c r="AP865" s="541"/>
      <c r="AQ865" s="74"/>
    </row>
    <row r="866" spans="1:43" x14ac:dyDescent="0.3">
      <c r="A866" s="74"/>
      <c r="B866" s="74"/>
      <c r="C866" s="74"/>
      <c r="D866" s="74"/>
      <c r="E866" s="74"/>
      <c r="F866" s="74"/>
      <c r="G866" s="74"/>
      <c r="H866" s="74"/>
      <c r="I866" s="74"/>
      <c r="J866" s="74"/>
      <c r="K866" s="74"/>
      <c r="L866" s="74"/>
      <c r="M866" s="74"/>
      <c r="N866" s="74"/>
      <c r="O866" s="74"/>
      <c r="P866" s="74"/>
      <c r="Q866" s="74"/>
      <c r="R866" s="74"/>
      <c r="S866" s="74"/>
      <c r="T866" s="74"/>
      <c r="U866" s="74"/>
      <c r="V866" s="74"/>
      <c r="W866" s="74"/>
      <c r="X866" s="74"/>
      <c r="Y866" s="74"/>
      <c r="Z866" s="74"/>
      <c r="AA866" s="74"/>
      <c r="AB866" s="74"/>
      <c r="AC866" s="540"/>
      <c r="AD866" s="540"/>
      <c r="AE866" s="540"/>
      <c r="AF866" s="74"/>
      <c r="AG866" s="74"/>
      <c r="AH866" s="74"/>
      <c r="AI866" s="74"/>
      <c r="AJ866" s="74"/>
      <c r="AK866" s="74"/>
      <c r="AL866" s="74"/>
      <c r="AM866" s="74"/>
      <c r="AN866" s="541"/>
      <c r="AO866" s="541"/>
      <c r="AP866" s="541"/>
      <c r="AQ866" s="74"/>
    </row>
    <row r="867" spans="1:43" x14ac:dyDescent="0.3">
      <c r="A867" s="74"/>
      <c r="B867" s="74"/>
      <c r="C867" s="74"/>
      <c r="D867" s="74"/>
      <c r="E867" s="74"/>
      <c r="F867" s="74"/>
      <c r="G867" s="74"/>
      <c r="H867" s="74"/>
      <c r="I867" s="74"/>
      <c r="J867" s="74"/>
      <c r="K867" s="74"/>
      <c r="L867" s="74"/>
      <c r="M867" s="74"/>
      <c r="N867" s="74"/>
      <c r="O867" s="74"/>
      <c r="P867" s="74"/>
      <c r="Q867" s="74"/>
      <c r="R867" s="74"/>
      <c r="S867" s="74"/>
      <c r="T867" s="74"/>
      <c r="U867" s="74"/>
      <c r="V867" s="74"/>
      <c r="W867" s="74"/>
      <c r="X867" s="74"/>
      <c r="Y867" s="74"/>
      <c r="Z867" s="74"/>
      <c r="AA867" s="74"/>
      <c r="AB867" s="74"/>
      <c r="AC867" s="540"/>
      <c r="AD867" s="540"/>
      <c r="AE867" s="540"/>
      <c r="AF867" s="74"/>
      <c r="AG867" s="74"/>
      <c r="AH867" s="74"/>
      <c r="AI867" s="74"/>
      <c r="AJ867" s="74"/>
      <c r="AK867" s="74"/>
      <c r="AL867" s="74"/>
      <c r="AM867" s="74"/>
      <c r="AN867" s="541"/>
      <c r="AO867" s="541"/>
      <c r="AP867" s="541"/>
      <c r="AQ867" s="74"/>
    </row>
    <row r="868" spans="1:43" x14ac:dyDescent="0.3">
      <c r="A868" s="74"/>
      <c r="B868" s="74"/>
      <c r="C868" s="74"/>
      <c r="D868" s="74"/>
      <c r="E868" s="74"/>
      <c r="F868" s="74"/>
      <c r="G868" s="74"/>
      <c r="H868" s="74"/>
      <c r="I868" s="74"/>
      <c r="J868" s="74"/>
      <c r="K868" s="74"/>
      <c r="L868" s="74"/>
      <c r="M868" s="74"/>
      <c r="N868" s="74"/>
      <c r="O868" s="74"/>
      <c r="P868" s="74"/>
      <c r="Q868" s="74"/>
      <c r="R868" s="74"/>
      <c r="S868" s="74"/>
      <c r="T868" s="74"/>
      <c r="U868" s="74"/>
      <c r="V868" s="74"/>
      <c r="W868" s="74"/>
      <c r="X868" s="74"/>
      <c r="Y868" s="74"/>
      <c r="Z868" s="74"/>
      <c r="AA868" s="74"/>
      <c r="AB868" s="74"/>
      <c r="AC868" s="540"/>
      <c r="AD868" s="540"/>
      <c r="AE868" s="540"/>
      <c r="AF868" s="74"/>
      <c r="AG868" s="74"/>
      <c r="AH868" s="74"/>
      <c r="AI868" s="74"/>
      <c r="AJ868" s="74"/>
      <c r="AK868" s="74"/>
      <c r="AL868" s="74"/>
      <c r="AM868" s="74"/>
      <c r="AN868" s="541"/>
      <c r="AO868" s="541"/>
      <c r="AP868" s="541"/>
      <c r="AQ868" s="74"/>
    </row>
    <row r="869" spans="1:43" x14ac:dyDescent="0.3">
      <c r="A869" s="74"/>
      <c r="B869" s="74"/>
      <c r="C869" s="74"/>
      <c r="D869" s="74"/>
      <c r="E869" s="74"/>
      <c r="F869" s="74"/>
      <c r="G869" s="74"/>
      <c r="H869" s="74"/>
      <c r="I869" s="74"/>
      <c r="J869" s="74"/>
      <c r="K869" s="74"/>
      <c r="L869" s="74"/>
      <c r="M869" s="74"/>
      <c r="N869" s="74"/>
      <c r="O869" s="74"/>
      <c r="P869" s="74"/>
      <c r="Q869" s="74"/>
      <c r="R869" s="74"/>
      <c r="S869" s="74"/>
      <c r="T869" s="74"/>
      <c r="U869" s="74"/>
      <c r="V869" s="74"/>
      <c r="W869" s="74"/>
      <c r="X869" s="74"/>
      <c r="Y869" s="74"/>
      <c r="Z869" s="74"/>
      <c r="AA869" s="74"/>
      <c r="AB869" s="74"/>
      <c r="AC869" s="540"/>
      <c r="AD869" s="540"/>
      <c r="AE869" s="540"/>
      <c r="AF869" s="74"/>
      <c r="AG869" s="74"/>
      <c r="AH869" s="74"/>
      <c r="AI869" s="74"/>
      <c r="AJ869" s="74"/>
      <c r="AK869" s="74"/>
      <c r="AL869" s="74"/>
      <c r="AM869" s="74"/>
      <c r="AN869" s="541"/>
      <c r="AO869" s="541"/>
      <c r="AP869" s="541"/>
      <c r="AQ869" s="74"/>
    </row>
    <row r="870" spans="1:43" x14ac:dyDescent="0.3">
      <c r="A870" s="74"/>
      <c r="B870" s="74"/>
      <c r="C870" s="74"/>
      <c r="D870" s="74"/>
      <c r="E870" s="74"/>
      <c r="F870" s="74"/>
      <c r="G870" s="74"/>
      <c r="H870" s="74"/>
      <c r="I870" s="74"/>
      <c r="J870" s="74"/>
      <c r="K870" s="74"/>
      <c r="L870" s="74"/>
      <c r="M870" s="74"/>
      <c r="N870" s="74"/>
      <c r="O870" s="74"/>
      <c r="P870" s="74"/>
      <c r="Q870" s="74"/>
      <c r="R870" s="74"/>
      <c r="S870" s="74"/>
      <c r="T870" s="74"/>
      <c r="U870" s="74"/>
      <c r="V870" s="74"/>
      <c r="W870" s="74"/>
      <c r="X870" s="74"/>
      <c r="Y870" s="74"/>
      <c r="Z870" s="74"/>
      <c r="AA870" s="74"/>
      <c r="AB870" s="74"/>
      <c r="AC870" s="540"/>
      <c r="AD870" s="540"/>
      <c r="AE870" s="540"/>
      <c r="AF870" s="74"/>
      <c r="AG870" s="74"/>
      <c r="AH870" s="74"/>
      <c r="AI870" s="74"/>
      <c r="AJ870" s="74"/>
      <c r="AK870" s="74"/>
      <c r="AL870" s="74"/>
      <c r="AM870" s="74"/>
      <c r="AN870" s="541"/>
      <c r="AO870" s="541"/>
      <c r="AP870" s="541"/>
      <c r="AQ870" s="74"/>
    </row>
    <row r="871" spans="1:43" x14ac:dyDescent="0.3">
      <c r="A871" s="74"/>
      <c r="B871" s="74"/>
      <c r="C871" s="74"/>
      <c r="D871" s="74"/>
      <c r="E871" s="74"/>
      <c r="F871" s="74"/>
      <c r="G871" s="74"/>
      <c r="H871" s="74"/>
      <c r="I871" s="74"/>
      <c r="J871" s="74"/>
      <c r="K871" s="74"/>
      <c r="L871" s="74"/>
      <c r="M871" s="74"/>
      <c r="N871" s="74"/>
      <c r="O871" s="74"/>
      <c r="P871" s="74"/>
      <c r="Q871" s="74"/>
      <c r="R871" s="74"/>
      <c r="S871" s="74"/>
      <c r="T871" s="74"/>
      <c r="U871" s="74"/>
      <c r="V871" s="74"/>
      <c r="W871" s="74"/>
      <c r="X871" s="74"/>
      <c r="Y871" s="74"/>
      <c r="Z871" s="74"/>
      <c r="AA871" s="74"/>
      <c r="AB871" s="74"/>
      <c r="AC871" s="540"/>
      <c r="AD871" s="540"/>
      <c r="AE871" s="540"/>
      <c r="AF871" s="74"/>
      <c r="AG871" s="74"/>
      <c r="AH871" s="74"/>
      <c r="AI871" s="74"/>
      <c r="AJ871" s="74"/>
      <c r="AK871" s="74"/>
      <c r="AL871" s="74"/>
      <c r="AM871" s="74"/>
      <c r="AN871" s="541"/>
      <c r="AO871" s="541"/>
      <c r="AP871" s="541"/>
      <c r="AQ871" s="74"/>
    </row>
    <row r="872" spans="1:43" x14ac:dyDescent="0.3">
      <c r="A872" s="74"/>
      <c r="B872" s="74"/>
      <c r="C872" s="74"/>
      <c r="D872" s="74"/>
      <c r="E872" s="74"/>
      <c r="F872" s="74"/>
      <c r="G872" s="74"/>
      <c r="H872" s="74"/>
      <c r="I872" s="74"/>
      <c r="J872" s="74"/>
      <c r="K872" s="74"/>
      <c r="L872" s="74"/>
      <c r="M872" s="74"/>
      <c r="N872" s="74"/>
      <c r="O872" s="74"/>
      <c r="P872" s="74"/>
      <c r="Q872" s="74"/>
      <c r="R872" s="74"/>
      <c r="S872" s="74"/>
      <c r="T872" s="74"/>
      <c r="U872" s="74"/>
      <c r="V872" s="74"/>
      <c r="W872" s="74"/>
      <c r="X872" s="74"/>
      <c r="Y872" s="74"/>
      <c r="Z872" s="74"/>
      <c r="AA872" s="74"/>
      <c r="AB872" s="74"/>
      <c r="AC872" s="540"/>
      <c r="AD872" s="540"/>
      <c r="AE872" s="540"/>
      <c r="AF872" s="74"/>
      <c r="AG872" s="74"/>
      <c r="AH872" s="74"/>
      <c r="AI872" s="74"/>
      <c r="AJ872" s="74"/>
      <c r="AK872" s="74"/>
      <c r="AL872" s="74"/>
      <c r="AM872" s="74"/>
      <c r="AN872" s="541"/>
      <c r="AO872" s="541"/>
      <c r="AP872" s="541"/>
      <c r="AQ872" s="74"/>
    </row>
    <row r="873" spans="1:43" x14ac:dyDescent="0.3">
      <c r="A873" s="74"/>
      <c r="B873" s="74"/>
      <c r="C873" s="74"/>
      <c r="D873" s="74"/>
      <c r="E873" s="74"/>
      <c r="F873" s="74"/>
      <c r="G873" s="74"/>
      <c r="H873" s="74"/>
      <c r="I873" s="74"/>
      <c r="J873" s="74"/>
      <c r="K873" s="74"/>
      <c r="L873" s="74"/>
      <c r="M873" s="74"/>
      <c r="N873" s="74"/>
      <c r="O873" s="74"/>
      <c r="P873" s="74"/>
      <c r="Q873" s="74"/>
      <c r="R873" s="74"/>
      <c r="S873" s="74"/>
      <c r="T873" s="74"/>
      <c r="U873" s="74"/>
      <c r="V873" s="74"/>
      <c r="W873" s="74"/>
      <c r="X873" s="74"/>
      <c r="Y873" s="74"/>
      <c r="Z873" s="74"/>
      <c r="AA873" s="74"/>
      <c r="AB873" s="74"/>
      <c r="AC873" s="540"/>
      <c r="AD873" s="540"/>
      <c r="AE873" s="540"/>
      <c r="AF873" s="74"/>
      <c r="AG873" s="74"/>
      <c r="AH873" s="74"/>
      <c r="AI873" s="74"/>
      <c r="AJ873" s="74"/>
      <c r="AK873" s="74"/>
      <c r="AL873" s="74"/>
      <c r="AM873" s="74"/>
      <c r="AN873" s="541"/>
      <c r="AO873" s="541"/>
      <c r="AP873" s="541"/>
      <c r="AQ873" s="74"/>
    </row>
    <row r="874" spans="1:43" x14ac:dyDescent="0.3">
      <c r="A874" s="74"/>
      <c r="B874" s="74"/>
      <c r="C874" s="74"/>
      <c r="D874" s="74"/>
      <c r="E874" s="74"/>
      <c r="F874" s="74"/>
      <c r="G874" s="74"/>
      <c r="H874" s="74"/>
      <c r="I874" s="74"/>
      <c r="J874" s="74"/>
      <c r="K874" s="74"/>
      <c r="L874" s="74"/>
      <c r="M874" s="74"/>
      <c r="N874" s="74"/>
      <c r="O874" s="74"/>
      <c r="P874" s="74"/>
      <c r="Q874" s="74"/>
      <c r="R874" s="74"/>
      <c r="S874" s="74"/>
      <c r="T874" s="74"/>
      <c r="U874" s="74"/>
      <c r="V874" s="74"/>
      <c r="W874" s="74"/>
      <c r="X874" s="74"/>
      <c r="Y874" s="74"/>
      <c r="Z874" s="74"/>
      <c r="AA874" s="74"/>
      <c r="AB874" s="74"/>
      <c r="AC874" s="540"/>
      <c r="AD874" s="540"/>
      <c r="AE874" s="540"/>
      <c r="AF874" s="74"/>
      <c r="AG874" s="74"/>
      <c r="AH874" s="74"/>
      <c r="AI874" s="74"/>
      <c r="AJ874" s="74"/>
      <c r="AK874" s="74"/>
      <c r="AL874" s="74"/>
      <c r="AM874" s="74"/>
      <c r="AN874" s="541"/>
      <c r="AO874" s="541"/>
      <c r="AP874" s="541"/>
      <c r="AQ874" s="74"/>
    </row>
    <row r="875" spans="1:43" x14ac:dyDescent="0.3">
      <c r="A875" s="74"/>
      <c r="B875" s="74"/>
      <c r="C875" s="74"/>
      <c r="D875" s="74"/>
      <c r="E875" s="74"/>
      <c r="F875" s="74"/>
      <c r="G875" s="74"/>
      <c r="H875" s="74"/>
      <c r="I875" s="74"/>
      <c r="J875" s="74"/>
      <c r="K875" s="74"/>
      <c r="L875" s="74"/>
      <c r="M875" s="74"/>
      <c r="N875" s="74"/>
      <c r="O875" s="74"/>
      <c r="P875" s="74"/>
      <c r="Q875" s="74"/>
      <c r="R875" s="74"/>
      <c r="S875" s="74"/>
      <c r="T875" s="74"/>
      <c r="U875" s="74"/>
      <c r="V875" s="74"/>
      <c r="W875" s="74"/>
      <c r="X875" s="74"/>
      <c r="Y875" s="74"/>
      <c r="Z875" s="74"/>
      <c r="AA875" s="74"/>
      <c r="AB875" s="74"/>
      <c r="AC875" s="540"/>
      <c r="AD875" s="540"/>
      <c r="AE875" s="540"/>
      <c r="AF875" s="74"/>
      <c r="AG875" s="74"/>
      <c r="AH875" s="74"/>
      <c r="AI875" s="74"/>
      <c r="AJ875" s="74"/>
      <c r="AK875" s="74"/>
      <c r="AL875" s="74"/>
      <c r="AM875" s="74"/>
      <c r="AN875" s="541"/>
      <c r="AO875" s="541"/>
      <c r="AP875" s="541"/>
      <c r="AQ875" s="74"/>
    </row>
    <row r="876" spans="1:43" x14ac:dyDescent="0.3">
      <c r="A876" s="74"/>
      <c r="B876" s="74"/>
      <c r="C876" s="74"/>
      <c r="D876" s="74"/>
      <c r="E876" s="74"/>
      <c r="F876" s="74"/>
      <c r="G876" s="74"/>
      <c r="H876" s="74"/>
      <c r="I876" s="74"/>
      <c r="J876" s="74"/>
      <c r="K876" s="74"/>
      <c r="L876" s="74"/>
      <c r="M876" s="74"/>
      <c r="N876" s="74"/>
      <c r="O876" s="74"/>
      <c r="P876" s="74"/>
      <c r="Q876" s="74"/>
      <c r="R876" s="74"/>
      <c r="S876" s="74"/>
      <c r="T876" s="74"/>
      <c r="U876" s="74"/>
      <c r="V876" s="74"/>
      <c r="W876" s="74"/>
      <c r="X876" s="74"/>
      <c r="Y876" s="74"/>
      <c r="Z876" s="74"/>
      <c r="AA876" s="74"/>
      <c r="AB876" s="74"/>
      <c r="AC876" s="540"/>
      <c r="AD876" s="540"/>
      <c r="AE876" s="540"/>
      <c r="AF876" s="74"/>
      <c r="AG876" s="74"/>
      <c r="AH876" s="74"/>
      <c r="AI876" s="74"/>
      <c r="AJ876" s="74"/>
      <c r="AK876" s="74"/>
      <c r="AL876" s="74"/>
      <c r="AM876" s="74"/>
      <c r="AN876" s="541"/>
      <c r="AO876" s="541"/>
      <c r="AP876" s="541"/>
      <c r="AQ876" s="74"/>
    </row>
    <row r="877" spans="1:43" x14ac:dyDescent="0.3">
      <c r="A877" s="74"/>
      <c r="B877" s="74"/>
      <c r="C877" s="74"/>
      <c r="D877" s="74"/>
      <c r="E877" s="74"/>
      <c r="F877" s="74"/>
      <c r="G877" s="74"/>
      <c r="H877" s="74"/>
      <c r="I877" s="74"/>
      <c r="J877" s="74"/>
      <c r="K877" s="74"/>
      <c r="L877" s="74"/>
      <c r="M877" s="74"/>
      <c r="N877" s="74"/>
      <c r="O877" s="74"/>
      <c r="P877" s="74"/>
      <c r="Q877" s="74"/>
      <c r="R877" s="74"/>
      <c r="S877" s="74"/>
      <c r="T877" s="74"/>
      <c r="U877" s="74"/>
      <c r="V877" s="74"/>
      <c r="W877" s="74"/>
      <c r="X877" s="74"/>
      <c r="Y877" s="74"/>
      <c r="Z877" s="74"/>
      <c r="AA877" s="74"/>
      <c r="AB877" s="74"/>
      <c r="AC877" s="540"/>
      <c r="AD877" s="540"/>
      <c r="AE877" s="540"/>
      <c r="AF877" s="74"/>
      <c r="AG877" s="74"/>
      <c r="AH877" s="74"/>
      <c r="AI877" s="74"/>
      <c r="AJ877" s="74"/>
      <c r="AK877" s="74"/>
      <c r="AL877" s="74"/>
      <c r="AM877" s="74"/>
      <c r="AN877" s="541"/>
      <c r="AO877" s="541"/>
      <c r="AP877" s="541"/>
      <c r="AQ877" s="74"/>
    </row>
    <row r="878" spans="1:43" x14ac:dyDescent="0.3">
      <c r="A878" s="74"/>
      <c r="B878" s="74"/>
      <c r="C878" s="74"/>
      <c r="D878" s="74"/>
      <c r="E878" s="74"/>
      <c r="F878" s="74"/>
      <c r="G878" s="74"/>
      <c r="H878" s="74"/>
      <c r="I878" s="74"/>
      <c r="J878" s="74"/>
      <c r="K878" s="74"/>
      <c r="L878" s="74"/>
      <c r="M878" s="74"/>
      <c r="N878" s="74"/>
      <c r="O878" s="74"/>
      <c r="P878" s="74"/>
      <c r="Q878" s="74"/>
      <c r="R878" s="74"/>
      <c r="S878" s="74"/>
      <c r="T878" s="74"/>
      <c r="U878" s="74"/>
      <c r="V878" s="74"/>
      <c r="W878" s="74"/>
      <c r="X878" s="74"/>
      <c r="Y878" s="74"/>
      <c r="Z878" s="74"/>
      <c r="AA878" s="74"/>
      <c r="AB878" s="74"/>
      <c r="AC878" s="540"/>
      <c r="AD878" s="540"/>
      <c r="AE878" s="540"/>
      <c r="AF878" s="74"/>
      <c r="AG878" s="74"/>
      <c r="AH878" s="74"/>
      <c r="AI878" s="74"/>
      <c r="AJ878" s="74"/>
      <c r="AK878" s="74"/>
      <c r="AL878" s="74"/>
      <c r="AM878" s="74"/>
      <c r="AN878" s="541"/>
      <c r="AO878" s="541"/>
      <c r="AP878" s="541"/>
      <c r="AQ878" s="74"/>
    </row>
    <row r="879" spans="1:43" x14ac:dyDescent="0.3">
      <c r="A879" s="74"/>
      <c r="B879" s="74"/>
      <c r="C879" s="74"/>
      <c r="D879" s="74"/>
      <c r="E879" s="74"/>
      <c r="F879" s="74"/>
      <c r="G879" s="74"/>
      <c r="H879" s="74"/>
      <c r="I879" s="74"/>
      <c r="J879" s="74"/>
      <c r="K879" s="74"/>
      <c r="L879" s="74"/>
      <c r="M879" s="74"/>
      <c r="N879" s="74"/>
      <c r="O879" s="74"/>
      <c r="P879" s="74"/>
      <c r="Q879" s="74"/>
      <c r="R879" s="74"/>
      <c r="S879" s="74"/>
      <c r="T879" s="74"/>
      <c r="U879" s="74"/>
      <c r="V879" s="74"/>
      <c r="W879" s="74"/>
      <c r="X879" s="74"/>
      <c r="Y879" s="74"/>
      <c r="Z879" s="74"/>
      <c r="AA879" s="74"/>
      <c r="AB879" s="74"/>
      <c r="AC879" s="540"/>
      <c r="AD879" s="540"/>
      <c r="AE879" s="540"/>
      <c r="AF879" s="74"/>
      <c r="AG879" s="74"/>
      <c r="AH879" s="74"/>
      <c r="AI879" s="74"/>
      <c r="AJ879" s="74"/>
      <c r="AK879" s="74"/>
      <c r="AL879" s="74"/>
      <c r="AM879" s="74"/>
      <c r="AN879" s="541"/>
      <c r="AO879" s="541"/>
      <c r="AP879" s="541"/>
      <c r="AQ879" s="74"/>
    </row>
    <row r="880" spans="1:43" x14ac:dyDescent="0.3">
      <c r="A880" s="74"/>
      <c r="B880" s="74"/>
      <c r="C880" s="74"/>
      <c r="D880" s="74"/>
      <c r="E880" s="74"/>
      <c r="F880" s="74"/>
      <c r="G880" s="74"/>
      <c r="H880" s="74"/>
      <c r="I880" s="74"/>
      <c r="J880" s="74"/>
      <c r="K880" s="74"/>
      <c r="L880" s="74"/>
      <c r="M880" s="74"/>
      <c r="N880" s="74"/>
      <c r="O880" s="74"/>
      <c r="P880" s="74"/>
      <c r="Q880" s="74"/>
      <c r="R880" s="74"/>
      <c r="S880" s="74"/>
      <c r="T880" s="74"/>
      <c r="U880" s="74"/>
      <c r="V880" s="74"/>
      <c r="W880" s="74"/>
      <c r="X880" s="74"/>
      <c r="Y880" s="74"/>
      <c r="Z880" s="74"/>
      <c r="AA880" s="74"/>
      <c r="AB880" s="74"/>
      <c r="AC880" s="540"/>
      <c r="AD880" s="540"/>
      <c r="AE880" s="540"/>
      <c r="AF880" s="74"/>
      <c r="AG880" s="74"/>
      <c r="AH880" s="74"/>
      <c r="AI880" s="74"/>
      <c r="AJ880" s="74"/>
      <c r="AK880" s="74"/>
      <c r="AL880" s="74"/>
      <c r="AM880" s="74"/>
      <c r="AN880" s="541"/>
      <c r="AO880" s="541"/>
      <c r="AP880" s="541"/>
      <c r="AQ880" s="74"/>
    </row>
  </sheetData>
  <sheetProtection algorithmName="SHA-512" hashValue="eFAbLwFmyRmCDLki1ssE1Yhxc86OGSvjrrzcAtTL3MejVxRKLDy5PKv163V90NrSG2hetE7J0WDO2cVsxoq6Kg==" saltValue="mCAmcrRxO5V4UMw0HnS+aA==" spinCount="100000" sheet="1" formatCells="0" formatColumns="0" formatRows="0" autoFilter="0"/>
  <mergeCells count="22">
    <mergeCell ref="AM12:AM14"/>
    <mergeCell ref="B12:B14"/>
    <mergeCell ref="H14:N14"/>
    <mergeCell ref="D14:G14"/>
    <mergeCell ref="Q2:AM2"/>
    <mergeCell ref="C4:AM4"/>
    <mergeCell ref="C6:AM6"/>
    <mergeCell ref="C5:AM5"/>
    <mergeCell ref="C3:AM3"/>
    <mergeCell ref="C7:D7"/>
    <mergeCell ref="C8:D8"/>
    <mergeCell ref="O14:S14"/>
    <mergeCell ref="C9:D9"/>
    <mergeCell ref="AC12:AE14"/>
    <mergeCell ref="X14:Y14"/>
    <mergeCell ref="T14:W14"/>
    <mergeCell ref="E7:Q7"/>
    <mergeCell ref="AF12:AL14"/>
    <mergeCell ref="E8:F8"/>
    <mergeCell ref="E9:F9"/>
    <mergeCell ref="Z14:AB14"/>
    <mergeCell ref="C12:AB13"/>
  </mergeCells>
  <phoneticPr fontId="71" type="noConversion"/>
  <conditionalFormatting sqref="E16:E115">
    <cfRule type="expression" dxfId="18" priority="9">
      <formula>AO16=""</formula>
    </cfRule>
  </conditionalFormatting>
  <conditionalFormatting sqref="J16:K115">
    <cfRule type="expression" dxfId="17" priority="10">
      <formula>$AP16="Ponctuel"</formula>
    </cfRule>
  </conditionalFormatting>
  <conditionalFormatting sqref="O16:O115">
    <cfRule type="expression" dxfId="16" priority="1">
      <formula>$AP16="Linéaire"</formula>
    </cfRule>
  </conditionalFormatting>
  <conditionalFormatting sqref="P16:P115">
    <cfRule type="expression" dxfId="15" priority="2">
      <formula>$AP16="Ponctuel"</formula>
    </cfRule>
  </conditionalFormatting>
  <conditionalFormatting sqref="X16:Y115">
    <cfRule type="expression" dxfId="14" priority="31">
      <formula>$AN16="Infrastructure verte non végétalisée"</formula>
    </cfRule>
  </conditionalFormatting>
  <conditionalFormatting sqref="AG16:AG115">
    <cfRule type="expression" dxfId="13" priority="3">
      <formula>$AN16="Infrastructure verte non végétalisée"</formula>
    </cfRule>
  </conditionalFormatting>
  <dataValidations count="30">
    <dataValidation type="list" allowBlank="1" showInputMessage="1" showErrorMessage="1" error="Veuillez sélectionner une option dans la liste déroulante." sqref="F16:F115" xr:uid="{1C82912D-0198-41B6-BD9E-58F0ED3D2060}">
      <formula1>LST_Fonction</formula1>
    </dataValidation>
    <dataValidation type="list" operator="greaterThanOrEqual" allowBlank="1" showInputMessage="1" showErrorMessage="1" error="Veuillez sélectionner une option dans la liste déroulante." sqref="AF16:AF115 AH16:AH115" xr:uid="{17CC4386-4617-4A28-94BE-E9E0319B1F81}">
      <formula1>LST_Cote_État</formula1>
    </dataValidation>
    <dataValidation type="list" allowBlank="1" showInputMessage="1" showErrorMessage="1" error="Veuillez sélectionner une option dans la liste déroulante." sqref="N16:N115" xr:uid="{729D2B21-C0D4-4984-B03D-93101EE3308E}">
      <formula1>LST_Accessibilité</formula1>
    </dataValidation>
    <dataValidation allowBlank="1" showInputMessage="1" showErrorMessage="1" prompt="Latitude comprise entre 45,0000 et 58,0000 degrés." sqref="H15 J15" xr:uid="{C16BB962-5D9D-4090-83ED-4188F594A597}"/>
    <dataValidation allowBlank="1" showInputMessage="1" showErrorMessage="1" prompt="Longitude comprise entre -80,00000 et -56,00000 degrés." sqref="I15 K15" xr:uid="{7646DD29-29C3-4E46-91C7-030D54817EB0}"/>
    <dataValidation allowBlank="1" showInputMessage="1" showErrorMessage="1" prompt="Indiquez l'année d'installation de l'infrastructure verte." sqref="Q15" xr:uid="{221AD0EA-AF49-43C6-A748-6A58D606FB63}"/>
    <dataValidation allowBlank="1" showInputMessage="1" showErrorMessage="1" prompt="Saisissez un nombre sur une échelle de 1 (Très bon) à 5 (Très mauvais) pour qualifier l'état fonctionnel de l'infrastructure verte." sqref="AF15" xr:uid="{136FA366-6EAB-4ECE-AB85-3EE9B0228D6A}"/>
    <dataValidation type="list" showInputMessage="1" showErrorMessage="1" error="Veuillez sélectionner une option dans la liste déroulante." sqref="D16:D115" xr:uid="{D30E4EB1-4934-4E13-9A6A-A60F132FC1BD}">
      <formula1>LST_Type_infra_verte</formula1>
    </dataValidation>
    <dataValidation type="list" allowBlank="1" showInputMessage="1" showErrorMessage="1" error="Si applicable, veuillez sélectionner une option dans la liste déroulante." sqref="E25 E26:E115 E17:E24 E16" xr:uid="{228E92C1-CD4D-4257-A6C6-08A49E8BB157}">
      <formula1>INDIRECT($AO16)</formula1>
    </dataValidation>
    <dataValidation type="list" allowBlank="1" showInputMessage="1" showErrorMessage="1" error="Veuillez sélectionner une option dans la liste déroulante." sqref="AD16:AD115" xr:uid="{B0E50598-2E91-4EDA-9C31-5C6455EC424E}">
      <formula1>LST_Type_Estimation</formula1>
    </dataValidation>
    <dataValidation allowBlank="1" showInputMessage="1" showErrorMessage="1" prompt="Indiquez la méthode utilisée pour évaluer l'état de l'infrastructure verte." sqref="AI15" xr:uid="{A355B028-928C-4527-9165-D3F8BD0CF505}"/>
    <dataValidation allowBlank="1" showInputMessage="1" showErrorMessage="1" prompt="Indiquez la date à laquelle l'évaluation de l'état a été réalisée." sqref="AJ15" xr:uid="{7FCA8E16-EAA7-46DD-926C-A2DC0997F454}"/>
    <dataValidation allowBlank="1" showInputMessage="1" showErrorMessage="1" prompt="Indiquez la méthode utilisée pour estimer la valeur de remplacement de l'infrastructure verte." sqref="AD15" xr:uid="{591DEDB8-178A-4F8E-91F7-07E059A88BAD}"/>
    <dataValidation allowBlank="1" showInputMessage="1" showErrorMessage="1" prompt="Indiquez l'année à laquelle la valeur de remplacement a été estimée." sqref="AE15" xr:uid="{C6028434-F473-4B76-AC0D-165E4AEA8FFE}"/>
    <dataValidation allowBlank="1" showInputMessage="1" showErrorMessage="1" prompt="Indiquez l'année de la dernière intervention majeure sur l'infrastructure verte." sqref="AK15" xr:uid="{9DEB4B91-A08A-44D5-AAC4-30851146AB63}"/>
    <dataValidation type="list" allowBlank="1" showInputMessage="1" showErrorMessage="1" error="Veuillez sélectionner une option dans la liste déroulante." sqref="AL16:AL115" xr:uid="{20B2E103-5891-4F0F-B164-A2E65DAF176E}">
      <formula1>LST_Intervention</formula1>
    </dataValidation>
    <dataValidation allowBlank="1" showInputMessage="1" showErrorMessage="1" prompt="Indiquez si une intervention est prévue sur l'infrastructure verte ou non. Si oui, voir l'onglet «Interventions prévues»." sqref="AL15" xr:uid="{9D37F442-1D8F-4141-BCC8-6CCD81EA63E2}"/>
    <dataValidation allowBlank="1" showInputMessage="1" showErrorMessage="1" prompt="Saisissez un nombre sur une échelle de 1 (Très bon) à 5 (Très mauvais) pour qualifier l'état physique des composantes végétales." sqref="AG15" xr:uid="{EB801B9B-E88D-4A41-B423-02B2919327C8}"/>
    <dataValidation allowBlank="1" showInputMessage="1" showErrorMessage="1" prompt="Saisissez un nombre sur une échelle de 1 (Très bon) à 5 (Très mauvais) pour qualifier l'état physique des composantes techniques." sqref="AH15" xr:uid="{0F94DF72-1163-402B-A9AF-8360FF653331}"/>
    <dataValidation errorStyle="warning" allowBlank="1" showInputMessage="1" showErrorMessage="1" sqref="AJ16:AJ115" xr:uid="{8C6EE47C-D360-4728-A48E-C77B66EE68A0}"/>
    <dataValidation type="decimal" operator="greaterThanOrEqual" allowBlank="1" showInputMessage="1" showErrorMessage="1" error="Veuillez entrer un nombre positif." sqref="AC16:AC115" xr:uid="{547D278F-D789-4886-BD91-BFF45AAEB8AA}">
      <formula1>0</formula1>
    </dataValidation>
    <dataValidation type="custom" allowBlank="1" showInputMessage="1" showErrorMessage="1" error="La latitude doit être comprise entre 45 et 58. Non applicable pour un actif ponctuel." sqref="J16:J115" xr:uid="{2257BA99-F262-4AD8-8B18-9A1862A9B448}">
      <formula1>AND(ISNUMBER(J16),J16&gt;=45,J16&lt;=58,$AP16&lt;&gt;"Ponctuel")</formula1>
    </dataValidation>
    <dataValidation type="custom" allowBlank="1" showInputMessage="1" showErrorMessage="1" error="La longitude doit être comprise entre -80 et -56. Non applicable pour un actif ponctuel." sqref="K16:K115" xr:uid="{8F25198B-D7B8-4D82-825D-437B160DFE3D}">
      <formula1>AND(ISNUMBER(K16),K16&gt;=-80,K16&lt;=-56,$AP16&lt;&gt;"Ponctuel")</formula1>
    </dataValidation>
    <dataValidation type="list" allowBlank="1" showInputMessage="1" showErrorMessage="1" error="Veuillez sélectionner une option dans la liste déroulante." sqref="T16:W115" xr:uid="{3A8FC08B-72D7-4D6E-96B5-9A6B091FE01C}">
      <formula1>LST_Composantes</formula1>
    </dataValidation>
    <dataValidation type="decimal" allowBlank="1" showInputMessage="1" showErrorMessage="1" error="La longitude doit être comprise entre -80 et -56." sqref="I16:I115" xr:uid="{18DBA5D8-8F2F-4C11-BF52-58C266ACD564}">
      <formula1>-80</formula1>
      <formula2>-56</formula2>
    </dataValidation>
    <dataValidation type="decimal" allowBlank="1" showInputMessage="1" showErrorMessage="1" error="La latitude doit être comprise entre 45 et 58." sqref="H16:H115" xr:uid="{EF6E220A-D7C5-49F8-B3A9-A11DE78E9493}">
      <formula1>45</formula1>
      <formula2>58</formula2>
    </dataValidation>
    <dataValidation type="custom" allowBlank="1" showInputMessage="1" showErrorMessage="1" error="Veuillez entrer un nombre positif. Cette cellule n’est pas applicable pour un actif linéaire." sqref="O16:O115" xr:uid="{C595DEE2-3537-49EE-97C7-311C06D24794}">
      <formula1>AND(ISNUMBER(O16),O16&gt;0,$AP16&lt;&gt;"Linéaire")</formula1>
    </dataValidation>
    <dataValidation type="custom" allowBlank="1" showInputMessage="1" showErrorMessage="1" error="Veuillez entrer un nombre positif. Cette cellule n’est pas applicable pour un actif ponctuel." sqref="P16:P115" xr:uid="{0FFCFFD5-EEE0-4B3F-9E9A-54664084F172}">
      <formula1>AND(ISNUMBER(P16),P16&gt;0,$AP16&lt;&gt;"Ponctuel")</formula1>
    </dataValidation>
    <dataValidation type="custom" allowBlank="1" showInputMessage="1" showErrorMessage="1" error="Cette cellule n’est pas applicable pour une infrastructure verte non végétalisée." sqref="X16:Y115" xr:uid="{2BCCA561-C535-4A8A-B51C-C6B1ECC96BCC}">
      <formula1>$AN16&lt;&gt;"Infrastructure verte non végétalisée"</formula1>
    </dataValidation>
    <dataValidation type="list" operator="greaterThanOrEqual" allowBlank="1" showInputMessage="1" showErrorMessage="1" error="Si applicable, veuillez sélectionner une option dans la liste déroulante." sqref="AG16:AG115" xr:uid="{166B3692-46F5-4428-BB48-26522E8CB6F4}">
      <formula1>IF($AN16="Infrastructure verte non végétalisée","",LST_Cote_État)</formula1>
    </dataValidation>
  </dataValidations>
  <hyperlinks>
    <hyperlink ref="C14" location="Aide!E60" display="Identification" xr:uid="{5BE23815-3D01-4579-9EAF-256B7D386E31}"/>
    <hyperlink ref="D14:G14" location="Aide!E66" display="Catégorisation" xr:uid="{E0E0E9C6-4D40-404B-AA6B-4F4B20DBBE36}"/>
    <hyperlink ref="T14:W14" location="Aide!E220" display="Composantes techniques présentes" xr:uid="{827DB174-6713-409B-B8BC-B39A76AC63BE}"/>
    <hyperlink ref="X14:Y14" location="Aide!E228" display="Composantes végétales" xr:uid="{E7286AC7-47D3-4D67-9305-7B36465E971B}"/>
    <hyperlink ref="Z14:AB14" location="Aide!E243" display="Gouvernance" xr:uid="{C0FF703B-07EB-4211-93DB-95EBD9E2E77F}"/>
    <hyperlink ref="AC12:AE14" location="Aide!D249" display="VALEUR DE REMPLACEMENT" xr:uid="{9B217C50-AE94-4716-BECB-309A08169047}"/>
    <hyperlink ref="AF12:AL14" location="Aide!D256" display="ÉTAT" xr:uid="{00269666-2F03-4F9B-ABBC-3C96F0FF9035}"/>
    <hyperlink ref="O14:S14" location="Aide!E209" display="Données descriptives" xr:uid="{544ADC5E-17CD-42A6-A3CD-43A7C5B73705}"/>
    <hyperlink ref="H14:N14" location="Aide!E194" display="Localisation" xr:uid="{0EE8F75D-B479-4A30-955B-E0FAB3F986FF}"/>
  </hyperlinks>
  <printOptions horizontalCentered="1" verticalCentered="1"/>
  <pageMargins left="0" right="0" top="0.39370078740157483" bottom="0.39370078740157483" header="0.19685039370078741" footer="0.19685039370078741"/>
  <pageSetup paperSize="9" scale="32" fitToHeight="0" orientation="landscape" horizontalDpi="1200" verticalDpi="1200" r:id="rId1"/>
  <headerFooter>
    <oddHeader>&amp;C&amp;"-,Gras"&amp;14Inventaire&amp;"-,Normal" - Outil d'aide à la réalisation d'un inventaire des infrastructures vertes de gestion des eaux pluviales</oddHeader>
    <oddFooter>Page &amp;P de &amp;N</oddFooter>
  </headerFooter>
  <drawing r:id="rId2"/>
  <tableParts count="1">
    <tablePart r:id="rId3"/>
  </tableParts>
  <extLst>
    <ext xmlns:x14="http://schemas.microsoft.com/office/spreadsheetml/2009/9/main" uri="{CCE6A557-97BC-4b89-ADB6-D9C93CAAB3DF}">
      <x14:dataValidations xmlns:xm="http://schemas.microsoft.com/office/excel/2006/main" count="1">
        <x14:dataValidation type="whole" allowBlank="1" showInputMessage="1" showErrorMessage="1" error="Veuillez indiquer une année inférieure ou égale à l'année d'analyse indiquée dans l'onglet «Identification»." xr:uid="{DD154053-BA96-4D91-80BC-43A07CB3B785}">
          <x14:formula1>
            <xm:f>1700</xm:f>
          </x14:formula1>
          <x14:formula2>
            <xm:f>Identification!$F$11</xm:f>
          </x14:formula2>
          <xm:sqref>AE16:AE115 Q16 Q17:Q115 AK17:AK115 AK16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7FCB9-0045-4423-BCB2-809DE513432B}">
  <sheetPr codeName="Feuil4">
    <tabColor rgb="FFBDF1EB"/>
    <outlinePr summaryRight="0"/>
    <pageSetUpPr autoPageBreaks="0" fitToPage="1"/>
  </sheetPr>
  <dimension ref="A1:AZ546"/>
  <sheetViews>
    <sheetView zoomScaleNormal="100" workbookViewId="0"/>
  </sheetViews>
  <sheetFormatPr baseColWidth="10" defaultColWidth="11.44140625" defaultRowHeight="14.4" outlineLevelCol="2" x14ac:dyDescent="0.3"/>
  <cols>
    <col min="1" max="1" width="5.6640625" customWidth="1"/>
    <col min="2" max="2" width="10.6640625" customWidth="1"/>
    <col min="3" max="3" width="30.6640625" customWidth="1"/>
    <col min="4" max="4" width="30.6640625" customWidth="1" collapsed="1"/>
    <col min="5" max="5" width="25.6640625" hidden="1" customWidth="1" outlineLevel="2"/>
    <col min="6" max="6" width="35.6640625" customWidth="1"/>
    <col min="7" max="7" width="25.6640625" customWidth="1"/>
    <col min="8" max="9" width="20.6640625" customWidth="1"/>
    <col min="10" max="10" width="25.6640625" customWidth="1"/>
    <col min="11" max="11" width="20.6640625" customWidth="1"/>
    <col min="12" max="12" width="40.6640625" customWidth="1"/>
    <col min="13" max="13" width="10.6640625" customWidth="1"/>
    <col min="14" max="14" width="5.6640625" customWidth="1"/>
    <col min="15" max="52" width="11.44140625" style="74"/>
  </cols>
  <sheetData>
    <row r="1" spans="1:14" ht="15" customHeight="1" thickBot="1" x14ac:dyDescent="0.35">
      <c r="A1" s="1"/>
      <c r="B1" s="2"/>
      <c r="C1" s="2"/>
      <c r="D1" s="2"/>
      <c r="E1" s="2"/>
      <c r="F1" s="1"/>
      <c r="G1" s="1"/>
      <c r="H1" s="1"/>
      <c r="I1" s="1"/>
      <c r="J1" s="1"/>
      <c r="K1" s="1"/>
      <c r="L1" s="1"/>
      <c r="M1" s="1"/>
      <c r="N1" s="36"/>
    </row>
    <row r="2" spans="1:14" ht="12" customHeight="1" x14ac:dyDescent="0.3">
      <c r="A2" s="3"/>
      <c r="B2" s="348"/>
      <c r="C2" s="349"/>
      <c r="D2" s="349"/>
      <c r="E2" s="349"/>
      <c r="F2" s="349"/>
      <c r="G2" s="349"/>
      <c r="H2" s="349"/>
      <c r="I2" s="349"/>
      <c r="J2" s="349"/>
      <c r="K2" s="349"/>
      <c r="L2" s="349"/>
      <c r="M2" s="350"/>
      <c r="N2" s="36"/>
    </row>
    <row r="3" spans="1:14" ht="4.2" customHeight="1" x14ac:dyDescent="0.3">
      <c r="A3" s="3"/>
      <c r="B3" s="608"/>
      <c r="C3" s="609"/>
      <c r="D3" s="609"/>
      <c r="E3" s="609"/>
      <c r="F3" s="609"/>
      <c r="G3" s="609"/>
      <c r="H3" s="609"/>
      <c r="I3" s="609"/>
      <c r="J3" s="609"/>
      <c r="K3" s="609"/>
      <c r="L3" s="609"/>
      <c r="M3" s="610"/>
      <c r="N3" s="36"/>
    </row>
    <row r="4" spans="1:14" ht="55.2" customHeight="1" x14ac:dyDescent="0.3">
      <c r="A4" s="3"/>
      <c r="B4" s="611" t="s">
        <v>0</v>
      </c>
      <c r="C4" s="717"/>
      <c r="D4" s="612"/>
      <c r="E4" s="612"/>
      <c r="F4" s="612"/>
      <c r="G4" s="612"/>
      <c r="H4" s="612"/>
      <c r="I4" s="612"/>
      <c r="J4" s="612"/>
      <c r="K4" s="612"/>
      <c r="L4" s="612"/>
      <c r="M4" s="613"/>
      <c r="N4" s="36"/>
    </row>
    <row r="5" spans="1:14" ht="4.95" customHeight="1" x14ac:dyDescent="0.3">
      <c r="A5" s="4"/>
      <c r="B5" s="614"/>
      <c r="C5" s="615"/>
      <c r="D5" s="615"/>
      <c r="E5" s="615"/>
      <c r="F5" s="615"/>
      <c r="G5" s="615"/>
      <c r="H5" s="615"/>
      <c r="I5" s="615"/>
      <c r="J5" s="615"/>
      <c r="K5" s="615"/>
      <c r="L5" s="615"/>
      <c r="M5" s="616"/>
      <c r="N5" s="36"/>
    </row>
    <row r="6" spans="1:14" ht="25.2" customHeight="1" thickBot="1" x14ac:dyDescent="0.35">
      <c r="A6" s="5"/>
      <c r="B6" s="617" t="s">
        <v>1</v>
      </c>
      <c r="C6" s="729"/>
      <c r="D6" s="729"/>
      <c r="E6" s="729"/>
      <c r="F6" s="729"/>
      <c r="G6" s="729"/>
      <c r="H6" s="729"/>
      <c r="I6" s="729"/>
      <c r="J6" s="729"/>
      <c r="K6" s="729"/>
      <c r="L6" s="729"/>
      <c r="M6" s="730"/>
      <c r="N6" s="36"/>
    </row>
    <row r="7" spans="1:14" ht="19.95" customHeight="1" x14ac:dyDescent="0.3">
      <c r="A7" s="5"/>
      <c r="B7" s="6"/>
      <c r="C7" s="7"/>
      <c r="D7" s="7"/>
      <c r="E7" s="7"/>
      <c r="F7" s="7"/>
      <c r="G7" s="7"/>
      <c r="H7" s="7"/>
      <c r="I7" s="7"/>
      <c r="J7" s="7"/>
      <c r="K7" s="7"/>
      <c r="L7" s="7"/>
      <c r="M7" s="8"/>
      <c r="N7" s="36"/>
    </row>
    <row r="8" spans="1:14" ht="25.2" customHeight="1" x14ac:dyDescent="0.3">
      <c r="A8" s="9"/>
      <c r="B8" s="620" t="s">
        <v>200</v>
      </c>
      <c r="C8" s="621"/>
      <c r="D8" s="621"/>
      <c r="E8" s="621"/>
      <c r="F8" s="621"/>
      <c r="G8" s="621"/>
      <c r="H8" s="621"/>
      <c r="I8" s="621"/>
      <c r="J8" s="621"/>
      <c r="K8" s="621"/>
      <c r="L8" s="621"/>
      <c r="M8" s="622"/>
      <c r="N8" s="36"/>
    </row>
    <row r="9" spans="1:14" ht="10.199999999999999" customHeight="1" x14ac:dyDescent="0.3">
      <c r="A9" s="1"/>
      <c r="B9" s="19"/>
      <c r="C9" s="20"/>
      <c r="D9" s="20"/>
      <c r="E9" s="20"/>
      <c r="F9" s="16"/>
      <c r="G9" s="16"/>
      <c r="H9" s="16"/>
      <c r="I9" s="16"/>
      <c r="J9" s="16"/>
      <c r="K9" s="16"/>
      <c r="L9" s="16"/>
      <c r="M9" s="21"/>
      <c r="N9" s="36"/>
    </row>
    <row r="10" spans="1:14" ht="19.95" customHeight="1" x14ac:dyDescent="0.3">
      <c r="A10" s="9"/>
      <c r="B10" s="586" t="s">
        <v>201</v>
      </c>
      <c r="C10" s="587"/>
      <c r="D10" s="587"/>
      <c r="E10" s="587"/>
      <c r="F10" s="587"/>
      <c r="G10" s="587"/>
      <c r="H10" s="587"/>
      <c r="I10" s="587"/>
      <c r="J10" s="587"/>
      <c r="K10" s="587"/>
      <c r="L10" s="587"/>
      <c r="M10" s="33"/>
      <c r="N10" s="36"/>
    </row>
    <row r="11" spans="1:14" ht="19.95" customHeight="1" x14ac:dyDescent="0.3">
      <c r="A11" s="9"/>
      <c r="B11" s="586" t="s">
        <v>202</v>
      </c>
      <c r="C11" s="587"/>
      <c r="D11" s="587"/>
      <c r="E11" s="587"/>
      <c r="F11" s="587"/>
      <c r="G11" s="587"/>
      <c r="H11" s="587"/>
      <c r="I11" s="587"/>
      <c r="J11" s="587"/>
      <c r="K11" s="587"/>
      <c r="L11" s="587"/>
      <c r="M11" s="588"/>
      <c r="N11" s="36"/>
    </row>
    <row r="12" spans="1:14" ht="10.199999999999999" customHeight="1" x14ac:dyDescent="0.3">
      <c r="A12" s="1"/>
      <c r="B12" s="35"/>
      <c r="C12" s="324"/>
      <c r="D12" s="324"/>
      <c r="E12" s="324"/>
      <c r="F12" s="324"/>
      <c r="G12" s="324"/>
      <c r="H12" s="324"/>
      <c r="I12" s="324"/>
      <c r="J12" s="324"/>
      <c r="K12" s="324"/>
      <c r="L12" s="324"/>
      <c r="M12" s="21"/>
      <c r="N12" s="36"/>
    </row>
    <row r="13" spans="1:14" ht="25.2" customHeight="1" x14ac:dyDescent="0.3">
      <c r="A13" s="1"/>
      <c r="B13" s="35"/>
      <c r="C13" s="324"/>
      <c r="D13" s="324"/>
      <c r="E13" s="324"/>
      <c r="F13" s="728" t="s">
        <v>203</v>
      </c>
      <c r="G13" s="728"/>
      <c r="H13" s="728"/>
      <c r="I13" s="728"/>
      <c r="J13" s="728"/>
      <c r="K13" s="728"/>
      <c r="L13" s="324"/>
      <c r="M13" s="21"/>
      <c r="N13" s="36"/>
    </row>
    <row r="14" spans="1:14" ht="30" customHeight="1" x14ac:dyDescent="0.3">
      <c r="A14" s="1"/>
      <c r="B14" s="19"/>
      <c r="C14" s="473" t="s">
        <v>204</v>
      </c>
      <c r="D14" s="474" t="s">
        <v>205</v>
      </c>
      <c r="E14" s="474" t="s">
        <v>170</v>
      </c>
      <c r="F14" s="474" t="s">
        <v>206</v>
      </c>
      <c r="G14" s="474" t="s">
        <v>207</v>
      </c>
      <c r="H14" s="474" t="s">
        <v>208</v>
      </c>
      <c r="I14" s="474" t="s">
        <v>209</v>
      </c>
      <c r="J14" s="474" t="s">
        <v>210</v>
      </c>
      <c r="K14" s="474" t="s">
        <v>211</v>
      </c>
      <c r="L14" s="475" t="s">
        <v>212</v>
      </c>
      <c r="M14" s="325"/>
      <c r="N14" s="269"/>
    </row>
    <row r="15" spans="1:14" ht="25.2" customHeight="1" x14ac:dyDescent="0.3">
      <c r="A15" s="9"/>
      <c r="B15" s="61"/>
      <c r="C15" s="471"/>
      <c r="D15" s="431" t="str">
        <f>IF(C15="","",IF(_xlfn.XLOOKUP(C15,LST_Nom,Inventaire!$D$16:$D$115)="","",_xlfn.XLOOKUP(C15,LST_Nom,Inventaire!$D$16:$D$115)))</f>
        <v/>
      </c>
      <c r="E15" s="431" t="str">
        <f>IF(C15="","",IF(_xlfn.XLOOKUP(C15,LST_Nom,Inventaire!$M$16:$M$115)="","",_xlfn.XLOOKUP(C15,LST_Nom,Inventaire!$M$16:$M$115)))</f>
        <v/>
      </c>
      <c r="F15" s="323"/>
      <c r="G15" s="323"/>
      <c r="H15" s="323"/>
      <c r="I15" s="330"/>
      <c r="J15" s="323"/>
      <c r="K15" s="323"/>
      <c r="L15" s="472"/>
      <c r="M15" s="326"/>
      <c r="N15" s="270"/>
    </row>
    <row r="16" spans="1:14" ht="25.2" customHeight="1" x14ac:dyDescent="0.3">
      <c r="A16" s="1"/>
      <c r="B16" s="62"/>
      <c r="C16" s="471"/>
      <c r="D16" s="431" t="str">
        <f>IF(C16="","",IF(_xlfn.XLOOKUP(C16,LST_Nom,Inventaire!$D$16:$D$115)="","",_xlfn.XLOOKUP(C16,LST_Nom,Inventaire!$D$16:$D$115)))</f>
        <v/>
      </c>
      <c r="E16" s="431" t="str">
        <f>IF(C16="","",IF(_xlfn.XLOOKUP(C16,LST_Nom,Inventaire!$M$16:$M$115)="","",_xlfn.XLOOKUP(C16,LST_Nom,Inventaire!$M$16:$M$115)))</f>
        <v/>
      </c>
      <c r="F16" s="323"/>
      <c r="G16" s="323"/>
      <c r="H16" s="323"/>
      <c r="I16" s="330"/>
      <c r="J16" s="323"/>
      <c r="K16" s="323"/>
      <c r="L16" s="472"/>
      <c r="M16" s="326"/>
      <c r="N16" s="270"/>
    </row>
    <row r="17" spans="1:14" ht="25.2" customHeight="1" x14ac:dyDescent="0.3">
      <c r="A17" s="1"/>
      <c r="B17" s="63"/>
      <c r="C17" s="471"/>
      <c r="D17" s="431" t="str">
        <f>IF(C17="","",IF(_xlfn.XLOOKUP(C17,LST_Nom,Inventaire!$D$16:$D$115)="","",_xlfn.XLOOKUP(C17,LST_Nom,Inventaire!$D$16:$D$115)))</f>
        <v/>
      </c>
      <c r="E17" s="431" t="str">
        <f>IF(C17="","",IF(_xlfn.XLOOKUP(C17,LST_Nom,Inventaire!$M$16:$M$115)="","",_xlfn.XLOOKUP(C17,LST_Nom,Inventaire!$M$16:$M$115)))</f>
        <v/>
      </c>
      <c r="F17" s="323"/>
      <c r="G17" s="323"/>
      <c r="H17" s="323"/>
      <c r="I17" s="330"/>
      <c r="J17" s="323"/>
      <c r="K17" s="323"/>
      <c r="L17" s="472"/>
      <c r="M17" s="326"/>
      <c r="N17" s="270"/>
    </row>
    <row r="18" spans="1:14" ht="25.2" customHeight="1" x14ac:dyDescent="0.3">
      <c r="A18" s="1"/>
      <c r="B18" s="64"/>
      <c r="C18" s="471"/>
      <c r="D18" s="431" t="str">
        <f>IF(C18="","",IF(_xlfn.XLOOKUP(C18,LST_Nom,Inventaire!$D$16:$D$115)="","",_xlfn.XLOOKUP(C18,LST_Nom,Inventaire!$D$16:$D$115)))</f>
        <v/>
      </c>
      <c r="E18" s="431" t="str">
        <f>IF(C18="","",IF(_xlfn.XLOOKUP(C18,LST_Nom,Inventaire!$M$16:$M$115)="","",_xlfn.XLOOKUP(C18,LST_Nom,Inventaire!$M$16:$M$115)))</f>
        <v/>
      </c>
      <c r="F18" s="323"/>
      <c r="G18" s="323"/>
      <c r="H18" s="323"/>
      <c r="I18" s="330"/>
      <c r="J18" s="323"/>
      <c r="K18" s="323"/>
      <c r="L18" s="472"/>
      <c r="M18" s="326"/>
      <c r="N18" s="270"/>
    </row>
    <row r="19" spans="1:14" ht="25.2" customHeight="1" x14ac:dyDescent="0.3">
      <c r="A19" s="12"/>
      <c r="B19" s="65"/>
      <c r="C19" s="471"/>
      <c r="D19" s="431" t="str">
        <f>IF(C19="","",IF(_xlfn.XLOOKUP(C19,LST_Nom,Inventaire!$D$16:$D$115)="","",_xlfn.XLOOKUP(C19,LST_Nom,Inventaire!$D$16:$D$115)))</f>
        <v/>
      </c>
      <c r="E19" s="431" t="str">
        <f>IF(C19="","",IF(_xlfn.XLOOKUP(C19,LST_Nom,Inventaire!$M$16:$M$115)="","",_xlfn.XLOOKUP(C19,LST_Nom,Inventaire!$M$16:$M$115)))</f>
        <v/>
      </c>
      <c r="F19" s="323"/>
      <c r="G19" s="323"/>
      <c r="H19" s="323"/>
      <c r="I19" s="330"/>
      <c r="J19" s="323"/>
      <c r="K19" s="323"/>
      <c r="L19" s="472"/>
      <c r="M19" s="326"/>
      <c r="N19" s="270"/>
    </row>
    <row r="20" spans="1:14" ht="25.2" customHeight="1" x14ac:dyDescent="0.3">
      <c r="A20" s="13"/>
      <c r="B20" s="66"/>
      <c r="C20" s="471"/>
      <c r="D20" s="431" t="str">
        <f>IF(C20="","",IF(_xlfn.XLOOKUP(C20,LST_Nom,Inventaire!$D$16:$D$115)="","",_xlfn.XLOOKUP(C20,LST_Nom,Inventaire!$D$16:$D$115)))</f>
        <v/>
      </c>
      <c r="E20" s="431" t="str">
        <f>IF(C20="","",IF(_xlfn.XLOOKUP(C20,LST_Nom,Inventaire!$M$16:$M$115)="","",_xlfn.XLOOKUP(C20,LST_Nom,Inventaire!$M$16:$M$115)))</f>
        <v/>
      </c>
      <c r="F20" s="323"/>
      <c r="G20" s="323"/>
      <c r="H20" s="323"/>
      <c r="I20" s="330"/>
      <c r="J20" s="323"/>
      <c r="K20" s="323"/>
      <c r="L20" s="472"/>
      <c r="M20" s="326"/>
      <c r="N20" s="270"/>
    </row>
    <row r="21" spans="1:14" ht="25.2" customHeight="1" x14ac:dyDescent="0.3">
      <c r="A21" s="13"/>
      <c r="B21" s="66"/>
      <c r="C21" s="471"/>
      <c r="D21" s="431" t="str">
        <f>IF(C21="","",IF(_xlfn.XLOOKUP(C21,LST_Nom,Inventaire!$D$16:$D$115)="","",_xlfn.XLOOKUP(C21,LST_Nom,Inventaire!$D$16:$D$115)))</f>
        <v/>
      </c>
      <c r="E21" s="431" t="str">
        <f>IF(C21="","",IF(_xlfn.XLOOKUP(C21,LST_Nom,Inventaire!$M$16:$M$115)="","",_xlfn.XLOOKUP(C21,LST_Nom,Inventaire!$M$16:$M$115)))</f>
        <v/>
      </c>
      <c r="F21" s="323"/>
      <c r="G21" s="323"/>
      <c r="H21" s="323"/>
      <c r="I21" s="330"/>
      <c r="J21" s="323"/>
      <c r="K21" s="323"/>
      <c r="L21" s="472"/>
      <c r="M21" s="326"/>
      <c r="N21" s="270"/>
    </row>
    <row r="22" spans="1:14" ht="25.2" customHeight="1" x14ac:dyDescent="0.3">
      <c r="A22" s="13"/>
      <c r="B22" s="66"/>
      <c r="C22" s="471"/>
      <c r="D22" s="431" t="str">
        <f>IF(C22="","",IF(_xlfn.XLOOKUP(C22,LST_Nom,Inventaire!$D$16:$D$115)="","",_xlfn.XLOOKUP(C22,LST_Nom,Inventaire!$D$16:$D$115)))</f>
        <v/>
      </c>
      <c r="E22" s="431" t="str">
        <f>IF(C22="","",IF(_xlfn.XLOOKUP(C22,LST_Nom,Inventaire!$M$16:$M$115)="","",_xlfn.XLOOKUP(C22,LST_Nom,Inventaire!$M$16:$M$115)))</f>
        <v/>
      </c>
      <c r="F22" s="323"/>
      <c r="G22" s="323"/>
      <c r="H22" s="323"/>
      <c r="I22" s="330"/>
      <c r="J22" s="323"/>
      <c r="K22" s="323"/>
      <c r="L22" s="472"/>
      <c r="M22" s="326"/>
      <c r="N22" s="270"/>
    </row>
    <row r="23" spans="1:14" ht="25.2" customHeight="1" x14ac:dyDescent="0.3">
      <c r="A23" s="13"/>
      <c r="B23" s="66"/>
      <c r="C23" s="471"/>
      <c r="D23" s="431" t="str">
        <f>IF(C23="","",IF(_xlfn.XLOOKUP(C23,LST_Nom,Inventaire!$D$16:$D$115)="","",_xlfn.XLOOKUP(C23,LST_Nom,Inventaire!$D$16:$D$115)))</f>
        <v/>
      </c>
      <c r="E23" s="431" t="str">
        <f>IF(C23="","",IF(_xlfn.XLOOKUP(C23,LST_Nom,Inventaire!$M$16:$M$115)="","",_xlfn.XLOOKUP(C23,LST_Nom,Inventaire!$M$16:$M$115)))</f>
        <v/>
      </c>
      <c r="F23" s="323"/>
      <c r="G23" s="323"/>
      <c r="H23" s="323"/>
      <c r="I23" s="330"/>
      <c r="J23" s="323"/>
      <c r="K23" s="323"/>
      <c r="L23" s="472"/>
      <c r="M23" s="326"/>
      <c r="N23" s="270"/>
    </row>
    <row r="24" spans="1:14" ht="25.2" customHeight="1" x14ac:dyDescent="0.3">
      <c r="A24" s="13"/>
      <c r="B24" s="66"/>
      <c r="C24" s="471"/>
      <c r="D24" s="431" t="str">
        <f>IF(C24="","",IF(_xlfn.XLOOKUP(C24,LST_Nom,Inventaire!$D$16:$D$115)="","",_xlfn.XLOOKUP(C24,LST_Nom,Inventaire!$D$16:$D$115)))</f>
        <v/>
      </c>
      <c r="E24" s="431" t="str">
        <f>IF(C24="","",IF(_xlfn.XLOOKUP(C24,LST_Nom,Inventaire!$M$16:$M$115)="","",_xlfn.XLOOKUP(C24,LST_Nom,Inventaire!$M$16:$M$115)))</f>
        <v/>
      </c>
      <c r="F24" s="323"/>
      <c r="G24" s="323"/>
      <c r="H24" s="323"/>
      <c r="I24" s="330"/>
      <c r="J24" s="323"/>
      <c r="K24" s="323"/>
      <c r="L24" s="472"/>
      <c r="M24" s="326"/>
      <c r="N24" s="270"/>
    </row>
    <row r="25" spans="1:14" ht="25.2" customHeight="1" x14ac:dyDescent="0.3">
      <c r="A25" s="13"/>
      <c r="B25" s="66"/>
      <c r="C25" s="471"/>
      <c r="D25" s="431" t="str">
        <f>IF(C25="","",IF(_xlfn.XLOOKUP(C25,LST_Nom,Inventaire!$D$16:$D$115)="","",_xlfn.XLOOKUP(C25,LST_Nom,Inventaire!$D$16:$D$115)))</f>
        <v/>
      </c>
      <c r="E25" s="431" t="str">
        <f>IF(C25="","",IF(_xlfn.XLOOKUP(C25,LST_Nom,Inventaire!$M$16:$M$115)="","",_xlfn.XLOOKUP(C25,LST_Nom,Inventaire!$M$16:$M$115)))</f>
        <v/>
      </c>
      <c r="F25" s="323"/>
      <c r="G25" s="323"/>
      <c r="H25" s="323"/>
      <c r="I25" s="330"/>
      <c r="J25" s="323"/>
      <c r="K25" s="323"/>
      <c r="L25" s="472"/>
      <c r="M25" s="326"/>
      <c r="N25" s="270"/>
    </row>
    <row r="26" spans="1:14" ht="25.2" customHeight="1" x14ac:dyDescent="0.3">
      <c r="A26" s="13"/>
      <c r="B26" s="66"/>
      <c r="C26" s="471"/>
      <c r="D26" s="431" t="str">
        <f>IF(C26="","",IF(_xlfn.XLOOKUP(C26,LST_Nom,Inventaire!$D$16:$D$115)="","",_xlfn.XLOOKUP(C26,LST_Nom,Inventaire!$D$16:$D$115)))</f>
        <v/>
      </c>
      <c r="E26" s="431" t="str">
        <f>IF(C26="","",IF(_xlfn.XLOOKUP(C26,LST_Nom,Inventaire!$M$16:$M$115)="","",_xlfn.XLOOKUP(C26,LST_Nom,Inventaire!$M$16:$M$115)))</f>
        <v/>
      </c>
      <c r="F26" s="323"/>
      <c r="G26" s="323"/>
      <c r="H26" s="323"/>
      <c r="I26" s="330"/>
      <c r="J26" s="323"/>
      <c r="K26" s="323"/>
      <c r="L26" s="472"/>
      <c r="M26" s="326"/>
      <c r="N26" s="270"/>
    </row>
    <row r="27" spans="1:14" ht="25.2" customHeight="1" x14ac:dyDescent="0.3">
      <c r="A27" s="13"/>
      <c r="B27" s="66"/>
      <c r="C27" s="471"/>
      <c r="D27" s="431" t="str">
        <f>IF(C27="","",IF(_xlfn.XLOOKUP(C27,LST_Nom,Inventaire!$D$16:$D$115)="","",_xlfn.XLOOKUP(C27,LST_Nom,Inventaire!$D$16:$D$115)))</f>
        <v/>
      </c>
      <c r="E27" s="431" t="str">
        <f>IF(C27="","",IF(_xlfn.XLOOKUP(C27,LST_Nom,Inventaire!$M$16:$M$115)="","",_xlfn.XLOOKUP(C27,LST_Nom,Inventaire!$M$16:$M$115)))</f>
        <v/>
      </c>
      <c r="F27" s="323"/>
      <c r="G27" s="323"/>
      <c r="H27" s="323"/>
      <c r="I27" s="330"/>
      <c r="J27" s="323"/>
      <c r="K27" s="323"/>
      <c r="L27" s="472"/>
      <c r="M27" s="326"/>
      <c r="N27" s="270"/>
    </row>
    <row r="28" spans="1:14" ht="25.2" customHeight="1" x14ac:dyDescent="0.3">
      <c r="A28" s="13"/>
      <c r="B28" s="66"/>
      <c r="C28" s="471"/>
      <c r="D28" s="431" t="str">
        <f>IF(C28="","",IF(_xlfn.XLOOKUP(C28,LST_Nom,Inventaire!$D$16:$D$115)="","",_xlfn.XLOOKUP(C28,LST_Nom,Inventaire!$D$16:$D$115)))</f>
        <v/>
      </c>
      <c r="E28" s="431" t="str">
        <f>IF(C28="","",IF(_xlfn.XLOOKUP(C28,LST_Nom,Inventaire!$M$16:$M$115)="","",_xlfn.XLOOKUP(C28,LST_Nom,Inventaire!$M$16:$M$115)))</f>
        <v/>
      </c>
      <c r="F28" s="323"/>
      <c r="G28" s="323"/>
      <c r="H28" s="323"/>
      <c r="I28" s="330"/>
      <c r="J28" s="323"/>
      <c r="K28" s="323"/>
      <c r="L28" s="472"/>
      <c r="M28" s="326"/>
      <c r="N28" s="270"/>
    </row>
    <row r="29" spans="1:14" ht="25.2" customHeight="1" x14ac:dyDescent="0.3">
      <c r="A29" s="13"/>
      <c r="B29" s="66"/>
      <c r="C29" s="471"/>
      <c r="D29" s="431" t="str">
        <f>IF(C29="","",IF(_xlfn.XLOOKUP(C29,LST_Nom,Inventaire!$D$16:$D$115)="","",_xlfn.XLOOKUP(C29,LST_Nom,Inventaire!$D$16:$D$115)))</f>
        <v/>
      </c>
      <c r="E29" s="431" t="str">
        <f>IF(C29="","",IF(_xlfn.XLOOKUP(C29,LST_Nom,Inventaire!$M$16:$M$115)="","",_xlfn.XLOOKUP(C29,LST_Nom,Inventaire!$M$16:$M$115)))</f>
        <v/>
      </c>
      <c r="F29" s="323"/>
      <c r="G29" s="323"/>
      <c r="H29" s="323"/>
      <c r="I29" s="330"/>
      <c r="J29" s="323"/>
      <c r="K29" s="323"/>
      <c r="L29" s="472"/>
      <c r="M29" s="326"/>
      <c r="N29" s="270"/>
    </row>
    <row r="30" spans="1:14" ht="25.2" customHeight="1" x14ac:dyDescent="0.3">
      <c r="A30" s="13"/>
      <c r="B30" s="66"/>
      <c r="C30" s="471"/>
      <c r="D30" s="431" t="str">
        <f>IF(C30="","",IF(_xlfn.XLOOKUP(C30,LST_Nom,Inventaire!$D$16:$D$115)="","",_xlfn.XLOOKUP(C30,LST_Nom,Inventaire!$D$16:$D$115)))</f>
        <v/>
      </c>
      <c r="E30" s="431" t="str">
        <f>IF(C30="","",IF(_xlfn.XLOOKUP(C30,LST_Nom,Inventaire!$M$16:$M$115)="","",_xlfn.XLOOKUP(C30,LST_Nom,Inventaire!$M$16:$M$115)))</f>
        <v/>
      </c>
      <c r="F30" s="323"/>
      <c r="G30" s="323"/>
      <c r="H30" s="323"/>
      <c r="I30" s="330"/>
      <c r="J30" s="323"/>
      <c r="K30" s="323"/>
      <c r="L30" s="472"/>
      <c r="M30" s="326"/>
      <c r="N30" s="270"/>
    </row>
    <row r="31" spans="1:14" ht="25.2" customHeight="1" x14ac:dyDescent="0.3">
      <c r="A31" s="13"/>
      <c r="B31" s="66"/>
      <c r="C31" s="471"/>
      <c r="D31" s="431" t="str">
        <f>IF(C31="","",IF(_xlfn.XLOOKUP(C31,LST_Nom,Inventaire!$D$16:$D$115)="","",_xlfn.XLOOKUP(C31,LST_Nom,Inventaire!$D$16:$D$115)))</f>
        <v/>
      </c>
      <c r="E31" s="431" t="str">
        <f>IF(C31="","",IF(_xlfn.XLOOKUP(C31,LST_Nom,Inventaire!$M$16:$M$115)="","",_xlfn.XLOOKUP(C31,LST_Nom,Inventaire!$M$16:$M$115)))</f>
        <v/>
      </c>
      <c r="F31" s="323"/>
      <c r="G31" s="323"/>
      <c r="H31" s="323"/>
      <c r="I31" s="330"/>
      <c r="J31" s="323"/>
      <c r="K31" s="323"/>
      <c r="L31" s="472"/>
      <c r="M31" s="326"/>
      <c r="N31" s="270"/>
    </row>
    <row r="32" spans="1:14" ht="25.2" customHeight="1" x14ac:dyDescent="0.3">
      <c r="A32" s="13"/>
      <c r="B32" s="66"/>
      <c r="C32" s="471"/>
      <c r="D32" s="431" t="str">
        <f>IF(C32="","",IF(_xlfn.XLOOKUP(C32,LST_Nom,Inventaire!$D$16:$D$115)="","",_xlfn.XLOOKUP(C32,LST_Nom,Inventaire!$D$16:$D$115)))</f>
        <v/>
      </c>
      <c r="E32" s="431" t="str">
        <f>IF(C32="","",IF(_xlfn.XLOOKUP(C32,LST_Nom,Inventaire!$M$16:$M$115)="","",_xlfn.XLOOKUP(C32,LST_Nom,Inventaire!$M$16:$M$115)))</f>
        <v/>
      </c>
      <c r="F32" s="323"/>
      <c r="G32" s="323"/>
      <c r="H32" s="323"/>
      <c r="I32" s="330"/>
      <c r="J32" s="323"/>
      <c r="K32" s="323"/>
      <c r="L32" s="472"/>
      <c r="M32" s="326"/>
      <c r="N32" s="270"/>
    </row>
    <row r="33" spans="1:14" ht="25.2" customHeight="1" x14ac:dyDescent="0.3">
      <c r="A33" s="13"/>
      <c r="B33" s="66"/>
      <c r="C33" s="471"/>
      <c r="D33" s="431" t="str">
        <f>IF(C33="","",IF(_xlfn.XLOOKUP(C33,LST_Nom,Inventaire!$D$16:$D$115)="","",_xlfn.XLOOKUP(C33,LST_Nom,Inventaire!$D$16:$D$115)))</f>
        <v/>
      </c>
      <c r="E33" s="431" t="str">
        <f>IF(C33="","",IF(_xlfn.XLOOKUP(C33,LST_Nom,Inventaire!$M$16:$M$115)="","",_xlfn.XLOOKUP(C33,LST_Nom,Inventaire!$M$16:$M$115)))</f>
        <v/>
      </c>
      <c r="F33" s="323"/>
      <c r="G33" s="323"/>
      <c r="H33" s="323"/>
      <c r="I33" s="330"/>
      <c r="J33" s="323"/>
      <c r="K33" s="323"/>
      <c r="L33" s="472"/>
      <c r="M33" s="326"/>
      <c r="N33" s="270"/>
    </row>
    <row r="34" spans="1:14" ht="25.2" customHeight="1" x14ac:dyDescent="0.3">
      <c r="A34" s="13"/>
      <c r="B34" s="66"/>
      <c r="C34" s="471"/>
      <c r="D34" s="431" t="str">
        <f>IF(C34="","",IF(_xlfn.XLOOKUP(C34,LST_Nom,Inventaire!$D$16:$D$115)="","",_xlfn.XLOOKUP(C34,LST_Nom,Inventaire!$D$16:$D$115)))</f>
        <v/>
      </c>
      <c r="E34" s="431" t="str">
        <f>IF(C34="","",IF(_xlfn.XLOOKUP(C34,LST_Nom,Inventaire!$M$16:$M$115)="","",_xlfn.XLOOKUP(C34,LST_Nom,Inventaire!$M$16:$M$115)))</f>
        <v/>
      </c>
      <c r="F34" s="323"/>
      <c r="G34" s="323"/>
      <c r="H34" s="323"/>
      <c r="I34" s="330"/>
      <c r="J34" s="323"/>
      <c r="K34" s="323"/>
      <c r="L34" s="472"/>
      <c r="M34" s="326"/>
      <c r="N34" s="270"/>
    </row>
    <row r="35" spans="1:14" ht="25.2" customHeight="1" x14ac:dyDescent="0.3">
      <c r="A35" s="13"/>
      <c r="B35" s="66"/>
      <c r="C35" s="471"/>
      <c r="D35" s="431" t="str">
        <f>IF(C35="","",IF(_xlfn.XLOOKUP(C35,LST_Nom,Inventaire!$D$16:$D$115)="","",_xlfn.XLOOKUP(C35,LST_Nom,Inventaire!$D$16:$D$115)))</f>
        <v/>
      </c>
      <c r="E35" s="431" t="str">
        <f>IF(C35="","",IF(_xlfn.XLOOKUP(C35,LST_Nom,Inventaire!$M$16:$M$115)="","",_xlfn.XLOOKUP(C35,LST_Nom,Inventaire!$M$16:$M$115)))</f>
        <v/>
      </c>
      <c r="F35" s="323"/>
      <c r="G35" s="323"/>
      <c r="H35" s="323"/>
      <c r="I35" s="330"/>
      <c r="J35" s="323"/>
      <c r="K35" s="323"/>
      <c r="L35" s="472"/>
      <c r="M35" s="326"/>
      <c r="N35" s="270"/>
    </row>
    <row r="36" spans="1:14" ht="25.2" customHeight="1" x14ac:dyDescent="0.3">
      <c r="A36" s="13"/>
      <c r="B36" s="66"/>
      <c r="C36" s="471"/>
      <c r="D36" s="431" t="str">
        <f>IF(C36="","",IF(_xlfn.XLOOKUP(C36,LST_Nom,Inventaire!$D$16:$D$115)="","",_xlfn.XLOOKUP(C36,LST_Nom,Inventaire!$D$16:$D$115)))</f>
        <v/>
      </c>
      <c r="E36" s="431" t="str">
        <f>IF(C36="","",IF(_xlfn.XLOOKUP(C36,LST_Nom,Inventaire!$M$16:$M$115)="","",_xlfn.XLOOKUP(C36,LST_Nom,Inventaire!$M$16:$M$115)))</f>
        <v/>
      </c>
      <c r="F36" s="323"/>
      <c r="G36" s="323"/>
      <c r="H36" s="323"/>
      <c r="I36" s="330"/>
      <c r="J36" s="323"/>
      <c r="K36" s="323"/>
      <c r="L36" s="472"/>
      <c r="M36" s="326"/>
      <c r="N36" s="270"/>
    </row>
    <row r="37" spans="1:14" ht="25.2" customHeight="1" x14ac:dyDescent="0.3">
      <c r="A37" s="13"/>
      <c r="B37" s="66"/>
      <c r="C37" s="471"/>
      <c r="D37" s="431" t="str">
        <f>IF(C37="","",IF(_xlfn.XLOOKUP(C37,LST_Nom,Inventaire!$D$16:$D$115)="","",_xlfn.XLOOKUP(C37,LST_Nom,Inventaire!$D$16:$D$115)))</f>
        <v/>
      </c>
      <c r="E37" s="431" t="str">
        <f>IF(C37="","",IF(_xlfn.XLOOKUP(C37,LST_Nom,Inventaire!$M$16:$M$115)="","",_xlfn.XLOOKUP(C37,LST_Nom,Inventaire!$M$16:$M$115)))</f>
        <v/>
      </c>
      <c r="F37" s="323"/>
      <c r="G37" s="323"/>
      <c r="H37" s="323"/>
      <c r="I37" s="330"/>
      <c r="J37" s="323"/>
      <c r="K37" s="323"/>
      <c r="L37" s="472"/>
      <c r="M37" s="326"/>
      <c r="N37" s="270"/>
    </row>
    <row r="38" spans="1:14" ht="25.2" customHeight="1" x14ac:dyDescent="0.3">
      <c r="A38" s="13"/>
      <c r="B38" s="66"/>
      <c r="C38" s="471"/>
      <c r="D38" s="431" t="str">
        <f>IF(C38="","",IF(_xlfn.XLOOKUP(C38,LST_Nom,Inventaire!$D$16:$D$115)="","",_xlfn.XLOOKUP(C38,LST_Nom,Inventaire!$D$16:$D$115)))</f>
        <v/>
      </c>
      <c r="E38" s="431" t="str">
        <f>IF(C38="","",IF(_xlfn.XLOOKUP(C38,LST_Nom,Inventaire!$M$16:$M$115)="","",_xlfn.XLOOKUP(C38,LST_Nom,Inventaire!$M$16:$M$115)))</f>
        <v/>
      </c>
      <c r="F38" s="323"/>
      <c r="G38" s="323"/>
      <c r="H38" s="323"/>
      <c r="I38" s="330"/>
      <c r="J38" s="323"/>
      <c r="K38" s="323"/>
      <c r="L38" s="472"/>
      <c r="M38" s="326"/>
      <c r="N38" s="270"/>
    </row>
    <row r="39" spans="1:14" ht="25.2" customHeight="1" x14ac:dyDescent="0.3">
      <c r="A39" s="13"/>
      <c r="B39" s="66"/>
      <c r="C39" s="471"/>
      <c r="D39" s="431" t="str">
        <f>IF(C39="","",IF(_xlfn.XLOOKUP(C39,LST_Nom,Inventaire!$D$16:$D$115)="","",_xlfn.XLOOKUP(C39,LST_Nom,Inventaire!$D$16:$D$115)))</f>
        <v/>
      </c>
      <c r="E39" s="431" t="str">
        <f>IF(C39="","",IF(_xlfn.XLOOKUP(C39,LST_Nom,Inventaire!$M$16:$M$115)="","",_xlfn.XLOOKUP(C39,LST_Nom,Inventaire!$M$16:$M$115)))</f>
        <v/>
      </c>
      <c r="F39" s="323"/>
      <c r="G39" s="323"/>
      <c r="H39" s="323"/>
      <c r="I39" s="330"/>
      <c r="J39" s="323"/>
      <c r="K39" s="323"/>
      <c r="L39" s="472"/>
      <c r="M39" s="326"/>
      <c r="N39" s="270"/>
    </row>
    <row r="40" spans="1:14" ht="25.2" customHeight="1" x14ac:dyDescent="0.3">
      <c r="A40" s="13"/>
      <c r="B40" s="66"/>
      <c r="C40" s="471"/>
      <c r="D40" s="431" t="str">
        <f>IF(C40="","",IF(_xlfn.XLOOKUP(C40,LST_Nom,Inventaire!$D$16:$D$115)="","",_xlfn.XLOOKUP(C40,LST_Nom,Inventaire!$D$16:$D$115)))</f>
        <v/>
      </c>
      <c r="E40" s="431" t="str">
        <f>IF(C40="","",IF(_xlfn.XLOOKUP(C40,LST_Nom,Inventaire!$M$16:$M$115)="","",_xlfn.XLOOKUP(C40,LST_Nom,Inventaire!$M$16:$M$115)))</f>
        <v/>
      </c>
      <c r="F40" s="323"/>
      <c r="G40" s="323"/>
      <c r="H40" s="323"/>
      <c r="I40" s="330"/>
      <c r="J40" s="323"/>
      <c r="K40" s="323"/>
      <c r="L40" s="472"/>
      <c r="M40" s="326"/>
      <c r="N40" s="270"/>
    </row>
    <row r="41" spans="1:14" ht="25.2" customHeight="1" x14ac:dyDescent="0.3">
      <c r="A41" s="13"/>
      <c r="B41" s="66"/>
      <c r="C41" s="471"/>
      <c r="D41" s="431" t="str">
        <f>IF(C41="","",IF(_xlfn.XLOOKUP(C41,LST_Nom,Inventaire!$D$16:$D$115)="","",_xlfn.XLOOKUP(C41,LST_Nom,Inventaire!$D$16:$D$115)))</f>
        <v/>
      </c>
      <c r="E41" s="431" t="str">
        <f>IF(C41="","",IF(_xlfn.XLOOKUP(C41,LST_Nom,Inventaire!$M$16:$M$115)="","",_xlfn.XLOOKUP(C41,LST_Nom,Inventaire!$M$16:$M$115)))</f>
        <v/>
      </c>
      <c r="F41" s="323"/>
      <c r="G41" s="323"/>
      <c r="H41" s="323"/>
      <c r="I41" s="330"/>
      <c r="J41" s="323"/>
      <c r="K41" s="323"/>
      <c r="L41" s="472"/>
      <c r="M41" s="326"/>
      <c r="N41" s="270"/>
    </row>
    <row r="42" spans="1:14" ht="25.2" customHeight="1" x14ac:dyDescent="0.3">
      <c r="A42" s="13"/>
      <c r="B42" s="66"/>
      <c r="C42" s="471"/>
      <c r="D42" s="431" t="str">
        <f>IF(C42="","",IF(_xlfn.XLOOKUP(C42,LST_Nom,Inventaire!$D$16:$D$115)="","",_xlfn.XLOOKUP(C42,LST_Nom,Inventaire!$D$16:$D$115)))</f>
        <v/>
      </c>
      <c r="E42" s="431" t="str">
        <f>IF(C42="","",IF(_xlfn.XLOOKUP(C42,LST_Nom,Inventaire!$M$16:$M$115)="","",_xlfn.XLOOKUP(C42,LST_Nom,Inventaire!$M$16:$M$115)))</f>
        <v/>
      </c>
      <c r="F42" s="323"/>
      <c r="G42" s="323"/>
      <c r="H42" s="323"/>
      <c r="I42" s="330"/>
      <c r="J42" s="323"/>
      <c r="K42" s="323"/>
      <c r="L42" s="472"/>
      <c r="M42" s="326"/>
      <c r="N42" s="270"/>
    </row>
    <row r="43" spans="1:14" ht="25.2" customHeight="1" x14ac:dyDescent="0.3">
      <c r="A43" s="13"/>
      <c r="B43" s="66"/>
      <c r="C43" s="471"/>
      <c r="D43" s="431" t="str">
        <f>IF(C43="","",IF(_xlfn.XLOOKUP(C43,LST_Nom,Inventaire!$D$16:$D$115)="","",_xlfn.XLOOKUP(C43,LST_Nom,Inventaire!$D$16:$D$115)))</f>
        <v/>
      </c>
      <c r="E43" s="431" t="str">
        <f>IF(C43="","",IF(_xlfn.XLOOKUP(C43,LST_Nom,Inventaire!$M$16:$M$115)="","",_xlfn.XLOOKUP(C43,LST_Nom,Inventaire!$M$16:$M$115)))</f>
        <v/>
      </c>
      <c r="F43" s="323"/>
      <c r="G43" s="323"/>
      <c r="H43" s="323"/>
      <c r="I43" s="330"/>
      <c r="J43" s="323"/>
      <c r="K43" s="323"/>
      <c r="L43" s="472"/>
      <c r="M43" s="326"/>
      <c r="N43" s="270"/>
    </row>
    <row r="44" spans="1:14" ht="25.2" customHeight="1" x14ac:dyDescent="0.3">
      <c r="A44" s="13"/>
      <c r="B44" s="66"/>
      <c r="C44" s="471"/>
      <c r="D44" s="431" t="str">
        <f>IF(C44="","",IF(_xlfn.XLOOKUP(C44,LST_Nom,Inventaire!$D$16:$D$115)="","",_xlfn.XLOOKUP(C44,LST_Nom,Inventaire!$D$16:$D$115)))</f>
        <v/>
      </c>
      <c r="E44" s="431" t="str">
        <f>IF(C44="","",IF(_xlfn.XLOOKUP(C44,LST_Nom,Inventaire!$M$16:$M$115)="","",_xlfn.XLOOKUP(C44,LST_Nom,Inventaire!$M$16:$M$115)))</f>
        <v/>
      </c>
      <c r="F44" s="323"/>
      <c r="G44" s="323"/>
      <c r="H44" s="323"/>
      <c r="I44" s="330"/>
      <c r="J44" s="323"/>
      <c r="K44" s="323"/>
      <c r="L44" s="472"/>
      <c r="M44" s="326"/>
      <c r="N44" s="270"/>
    </row>
    <row r="45" spans="1:14" ht="25.2" customHeight="1" x14ac:dyDescent="0.3">
      <c r="A45" s="13"/>
      <c r="B45" s="66"/>
      <c r="C45" s="471"/>
      <c r="D45" s="431" t="str">
        <f>IF(C45="","",IF(_xlfn.XLOOKUP(C45,LST_Nom,Inventaire!$D$16:$D$115)="","",_xlfn.XLOOKUP(C45,LST_Nom,Inventaire!$D$16:$D$115)))</f>
        <v/>
      </c>
      <c r="E45" s="431" t="str">
        <f>IF(C45="","",IF(_xlfn.XLOOKUP(C45,LST_Nom,Inventaire!$M$16:$M$115)="","",_xlfn.XLOOKUP(C45,LST_Nom,Inventaire!$M$16:$M$115)))</f>
        <v/>
      </c>
      <c r="F45" s="323"/>
      <c r="G45" s="323"/>
      <c r="H45" s="323"/>
      <c r="I45" s="330"/>
      <c r="J45" s="323"/>
      <c r="K45" s="323"/>
      <c r="L45" s="472"/>
      <c r="M45" s="326"/>
      <c r="N45" s="270"/>
    </row>
    <row r="46" spans="1:14" ht="25.2" customHeight="1" x14ac:dyDescent="0.3">
      <c r="A46" s="13"/>
      <c r="B46" s="66"/>
      <c r="C46" s="471"/>
      <c r="D46" s="431" t="str">
        <f>IF(C46="","",IF(_xlfn.XLOOKUP(C46,LST_Nom,Inventaire!$D$16:$D$115)="","",_xlfn.XLOOKUP(C46,LST_Nom,Inventaire!$D$16:$D$115)))</f>
        <v/>
      </c>
      <c r="E46" s="431" t="str">
        <f>IF(C46="","",IF(_xlfn.XLOOKUP(C46,LST_Nom,Inventaire!$M$16:$M$115)="","",_xlfn.XLOOKUP(C46,LST_Nom,Inventaire!$M$16:$M$115)))</f>
        <v/>
      </c>
      <c r="F46" s="323"/>
      <c r="G46" s="323"/>
      <c r="H46" s="323"/>
      <c r="I46" s="330"/>
      <c r="J46" s="323"/>
      <c r="K46" s="323"/>
      <c r="L46" s="472"/>
      <c r="M46" s="326"/>
      <c r="N46" s="270"/>
    </row>
    <row r="47" spans="1:14" ht="25.2" customHeight="1" x14ac:dyDescent="0.3">
      <c r="A47" s="13"/>
      <c r="B47" s="66"/>
      <c r="C47" s="471"/>
      <c r="D47" s="431" t="str">
        <f>IF(C47="","",IF(_xlfn.XLOOKUP(C47,LST_Nom,Inventaire!$D$16:$D$115)="","",_xlfn.XLOOKUP(C47,LST_Nom,Inventaire!$D$16:$D$115)))</f>
        <v/>
      </c>
      <c r="E47" s="431" t="str">
        <f>IF(C47="","",IF(_xlfn.XLOOKUP(C47,LST_Nom,Inventaire!$M$16:$M$115)="","",_xlfn.XLOOKUP(C47,LST_Nom,Inventaire!$M$16:$M$115)))</f>
        <v/>
      </c>
      <c r="F47" s="323"/>
      <c r="G47" s="323"/>
      <c r="H47" s="323"/>
      <c r="I47" s="330"/>
      <c r="J47" s="323"/>
      <c r="K47" s="323"/>
      <c r="L47" s="472"/>
      <c r="M47" s="326"/>
      <c r="N47" s="270"/>
    </row>
    <row r="48" spans="1:14" ht="25.2" customHeight="1" x14ac:dyDescent="0.3">
      <c r="A48" s="13"/>
      <c r="B48" s="66"/>
      <c r="C48" s="471"/>
      <c r="D48" s="431" t="str">
        <f>IF(C48="","",IF(_xlfn.XLOOKUP(C48,LST_Nom,Inventaire!$D$16:$D$115)="","",_xlfn.XLOOKUP(C48,LST_Nom,Inventaire!$D$16:$D$115)))</f>
        <v/>
      </c>
      <c r="E48" s="431" t="str">
        <f>IF(C48="","",IF(_xlfn.XLOOKUP(C48,LST_Nom,Inventaire!$M$16:$M$115)="","",_xlfn.XLOOKUP(C48,LST_Nom,Inventaire!$M$16:$M$115)))</f>
        <v/>
      </c>
      <c r="F48" s="323"/>
      <c r="G48" s="323"/>
      <c r="H48" s="323"/>
      <c r="I48" s="330"/>
      <c r="J48" s="323"/>
      <c r="K48" s="323"/>
      <c r="L48" s="472"/>
      <c r="M48" s="326"/>
      <c r="N48" s="270"/>
    </row>
    <row r="49" spans="1:14" ht="25.2" customHeight="1" x14ac:dyDescent="0.3">
      <c r="A49" s="13"/>
      <c r="B49" s="66"/>
      <c r="C49" s="471"/>
      <c r="D49" s="431" t="str">
        <f>IF(C49="","",IF(_xlfn.XLOOKUP(C49,LST_Nom,Inventaire!$D$16:$D$115)="","",_xlfn.XLOOKUP(C49,LST_Nom,Inventaire!$D$16:$D$115)))</f>
        <v/>
      </c>
      <c r="E49" s="431" t="str">
        <f>IF(C49="","",IF(_xlfn.XLOOKUP(C49,LST_Nom,Inventaire!$M$16:$M$115)="","",_xlfn.XLOOKUP(C49,LST_Nom,Inventaire!$M$16:$M$115)))</f>
        <v/>
      </c>
      <c r="F49" s="323"/>
      <c r="G49" s="323"/>
      <c r="H49" s="323"/>
      <c r="I49" s="330"/>
      <c r="J49" s="323"/>
      <c r="K49" s="323"/>
      <c r="L49" s="472"/>
      <c r="M49" s="326"/>
      <c r="N49" s="270"/>
    </row>
    <row r="50" spans="1:14" ht="25.2" customHeight="1" x14ac:dyDescent="0.3">
      <c r="A50" s="13"/>
      <c r="B50" s="66"/>
      <c r="C50" s="471"/>
      <c r="D50" s="431" t="str">
        <f>IF(C50="","",IF(_xlfn.XLOOKUP(C50,LST_Nom,Inventaire!$D$16:$D$115)="","",_xlfn.XLOOKUP(C50,LST_Nom,Inventaire!$D$16:$D$115)))</f>
        <v/>
      </c>
      <c r="E50" s="431" t="str">
        <f>IF(C50="","",IF(_xlfn.XLOOKUP(C50,LST_Nom,Inventaire!$M$16:$M$115)="","",_xlfn.XLOOKUP(C50,LST_Nom,Inventaire!$M$16:$M$115)))</f>
        <v/>
      </c>
      <c r="F50" s="323"/>
      <c r="G50" s="323"/>
      <c r="H50" s="323"/>
      <c r="I50" s="330"/>
      <c r="J50" s="323"/>
      <c r="K50" s="323"/>
      <c r="L50" s="472"/>
      <c r="M50" s="326"/>
      <c r="N50" s="270"/>
    </row>
    <row r="51" spans="1:14" ht="25.2" customHeight="1" x14ac:dyDescent="0.3">
      <c r="A51" s="13"/>
      <c r="B51" s="66"/>
      <c r="C51" s="471"/>
      <c r="D51" s="431" t="str">
        <f>IF(C51="","",IF(_xlfn.XLOOKUP(C51,LST_Nom,Inventaire!$D$16:$D$115)="","",_xlfn.XLOOKUP(C51,LST_Nom,Inventaire!$D$16:$D$115)))</f>
        <v/>
      </c>
      <c r="E51" s="431" t="str">
        <f>IF(C51="","",IF(_xlfn.XLOOKUP(C51,LST_Nom,Inventaire!$M$16:$M$115)="","",_xlfn.XLOOKUP(C51,LST_Nom,Inventaire!$M$16:$M$115)))</f>
        <v/>
      </c>
      <c r="F51" s="323"/>
      <c r="G51" s="323"/>
      <c r="H51" s="323"/>
      <c r="I51" s="330"/>
      <c r="J51" s="323"/>
      <c r="K51" s="323"/>
      <c r="L51" s="472"/>
      <c r="M51" s="326"/>
      <c r="N51" s="270"/>
    </row>
    <row r="52" spans="1:14" ht="25.2" customHeight="1" x14ac:dyDescent="0.3">
      <c r="A52" s="13"/>
      <c r="B52" s="66"/>
      <c r="C52" s="471"/>
      <c r="D52" s="431" t="str">
        <f>IF(C52="","",IF(_xlfn.XLOOKUP(C52,LST_Nom,Inventaire!$D$16:$D$115)="","",_xlfn.XLOOKUP(C52,LST_Nom,Inventaire!$D$16:$D$115)))</f>
        <v/>
      </c>
      <c r="E52" s="431" t="str">
        <f>IF(C52="","",IF(_xlfn.XLOOKUP(C52,LST_Nom,Inventaire!$M$16:$M$115)="","",_xlfn.XLOOKUP(C52,LST_Nom,Inventaire!$M$16:$M$115)))</f>
        <v/>
      </c>
      <c r="F52" s="323"/>
      <c r="G52" s="323"/>
      <c r="H52" s="323"/>
      <c r="I52" s="330"/>
      <c r="J52" s="323"/>
      <c r="K52" s="323"/>
      <c r="L52" s="472"/>
      <c r="M52" s="326"/>
      <c r="N52" s="270"/>
    </row>
    <row r="53" spans="1:14" ht="25.2" customHeight="1" x14ac:dyDescent="0.3">
      <c r="A53" s="13"/>
      <c r="B53" s="66"/>
      <c r="C53" s="471"/>
      <c r="D53" s="431" t="str">
        <f>IF(C53="","",IF(_xlfn.XLOOKUP(C53,LST_Nom,Inventaire!$D$16:$D$115)="","",_xlfn.XLOOKUP(C53,LST_Nom,Inventaire!$D$16:$D$115)))</f>
        <v/>
      </c>
      <c r="E53" s="431" t="str">
        <f>IF(C53="","",IF(_xlfn.XLOOKUP(C53,LST_Nom,Inventaire!$M$16:$M$115)="","",_xlfn.XLOOKUP(C53,LST_Nom,Inventaire!$M$16:$M$115)))</f>
        <v/>
      </c>
      <c r="F53" s="323"/>
      <c r="G53" s="323"/>
      <c r="H53" s="323"/>
      <c r="I53" s="330"/>
      <c r="J53" s="323"/>
      <c r="K53" s="323"/>
      <c r="L53" s="472"/>
      <c r="M53" s="326"/>
      <c r="N53" s="270"/>
    </row>
    <row r="54" spans="1:14" ht="25.2" customHeight="1" x14ac:dyDescent="0.3">
      <c r="A54" s="13"/>
      <c r="B54" s="66"/>
      <c r="C54" s="471"/>
      <c r="D54" s="431" t="str">
        <f>IF(C54="","",IF(_xlfn.XLOOKUP(C54,LST_Nom,Inventaire!$D$16:$D$115)="","",_xlfn.XLOOKUP(C54,LST_Nom,Inventaire!$D$16:$D$115)))</f>
        <v/>
      </c>
      <c r="E54" s="431" t="str">
        <f>IF(C54="","",IF(_xlfn.XLOOKUP(C54,LST_Nom,Inventaire!$M$16:$M$115)="","",_xlfn.XLOOKUP(C54,LST_Nom,Inventaire!$M$16:$M$115)))</f>
        <v/>
      </c>
      <c r="F54" s="323"/>
      <c r="G54" s="323"/>
      <c r="H54" s="323"/>
      <c r="I54" s="330"/>
      <c r="J54" s="323"/>
      <c r="K54" s="323"/>
      <c r="L54" s="472"/>
      <c r="M54" s="326"/>
      <c r="N54" s="270"/>
    </row>
    <row r="55" spans="1:14" ht="25.2" customHeight="1" x14ac:dyDescent="0.3">
      <c r="A55" s="13"/>
      <c r="B55" s="66"/>
      <c r="C55" s="471"/>
      <c r="D55" s="431" t="str">
        <f>IF(C55="","",IF(_xlfn.XLOOKUP(C55,LST_Nom,Inventaire!$D$16:$D$115)="","",_xlfn.XLOOKUP(C55,LST_Nom,Inventaire!$D$16:$D$115)))</f>
        <v/>
      </c>
      <c r="E55" s="431" t="str">
        <f>IF(C55="","",IF(_xlfn.XLOOKUP(C55,LST_Nom,Inventaire!$M$16:$M$115)="","",_xlfn.XLOOKUP(C55,LST_Nom,Inventaire!$M$16:$M$115)))</f>
        <v/>
      </c>
      <c r="F55" s="323"/>
      <c r="G55" s="323"/>
      <c r="H55" s="323"/>
      <c r="I55" s="330"/>
      <c r="J55" s="323"/>
      <c r="K55" s="323"/>
      <c r="L55" s="472"/>
      <c r="M55" s="326"/>
      <c r="N55" s="270"/>
    </row>
    <row r="56" spans="1:14" ht="25.2" customHeight="1" x14ac:dyDescent="0.3">
      <c r="A56" s="13"/>
      <c r="B56" s="66"/>
      <c r="C56" s="471"/>
      <c r="D56" s="431" t="str">
        <f>IF(C56="","",IF(_xlfn.XLOOKUP(C56,LST_Nom,Inventaire!$D$16:$D$115)="","",_xlfn.XLOOKUP(C56,LST_Nom,Inventaire!$D$16:$D$115)))</f>
        <v/>
      </c>
      <c r="E56" s="431" t="str">
        <f>IF(C56="","",IF(_xlfn.XLOOKUP(C56,LST_Nom,Inventaire!$M$16:$M$115)="","",_xlfn.XLOOKUP(C56,LST_Nom,Inventaire!$M$16:$M$115)))</f>
        <v/>
      </c>
      <c r="F56" s="323"/>
      <c r="G56" s="323"/>
      <c r="H56" s="323"/>
      <c r="I56" s="330"/>
      <c r="J56" s="323"/>
      <c r="K56" s="323"/>
      <c r="L56" s="472"/>
      <c r="M56" s="326"/>
      <c r="N56" s="270"/>
    </row>
    <row r="57" spans="1:14" ht="25.2" customHeight="1" x14ac:dyDescent="0.3">
      <c r="A57" s="13"/>
      <c r="B57" s="66"/>
      <c r="C57" s="471"/>
      <c r="D57" s="431" t="str">
        <f>IF(C57="","",IF(_xlfn.XLOOKUP(C57,LST_Nom,Inventaire!$D$16:$D$115)="","",_xlfn.XLOOKUP(C57,LST_Nom,Inventaire!$D$16:$D$115)))</f>
        <v/>
      </c>
      <c r="E57" s="431" t="str">
        <f>IF(C57="","",IF(_xlfn.XLOOKUP(C57,LST_Nom,Inventaire!$M$16:$M$115)="","",_xlfn.XLOOKUP(C57,LST_Nom,Inventaire!$M$16:$M$115)))</f>
        <v/>
      </c>
      <c r="F57" s="323"/>
      <c r="G57" s="323"/>
      <c r="H57" s="323"/>
      <c r="I57" s="330"/>
      <c r="J57" s="323"/>
      <c r="K57" s="323"/>
      <c r="L57" s="472"/>
      <c r="M57" s="326"/>
      <c r="N57" s="270"/>
    </row>
    <row r="58" spans="1:14" ht="25.2" customHeight="1" x14ac:dyDescent="0.3">
      <c r="A58" s="13"/>
      <c r="B58" s="66"/>
      <c r="C58" s="471"/>
      <c r="D58" s="431" t="str">
        <f>IF(C58="","",IF(_xlfn.XLOOKUP(C58,LST_Nom,Inventaire!$D$16:$D$115)="","",_xlfn.XLOOKUP(C58,LST_Nom,Inventaire!$D$16:$D$115)))</f>
        <v/>
      </c>
      <c r="E58" s="431" t="str">
        <f>IF(C58="","",IF(_xlfn.XLOOKUP(C58,LST_Nom,Inventaire!$M$16:$M$115)="","",_xlfn.XLOOKUP(C58,LST_Nom,Inventaire!$M$16:$M$115)))</f>
        <v/>
      </c>
      <c r="F58" s="323"/>
      <c r="G58" s="323"/>
      <c r="H58" s="323"/>
      <c r="I58" s="330"/>
      <c r="J58" s="323"/>
      <c r="K58" s="323"/>
      <c r="L58" s="472"/>
      <c r="M58" s="326"/>
      <c r="N58" s="270"/>
    </row>
    <row r="59" spans="1:14" ht="25.2" customHeight="1" x14ac:dyDescent="0.3">
      <c r="A59" s="13"/>
      <c r="B59" s="66"/>
      <c r="C59" s="471"/>
      <c r="D59" s="431" t="str">
        <f>IF(C59="","",IF(_xlfn.XLOOKUP(C59,LST_Nom,Inventaire!$D$16:$D$115)="","",_xlfn.XLOOKUP(C59,LST_Nom,Inventaire!$D$16:$D$115)))</f>
        <v/>
      </c>
      <c r="E59" s="431" t="str">
        <f>IF(C59="","",IF(_xlfn.XLOOKUP(C59,LST_Nom,Inventaire!$M$16:$M$115)="","",_xlfn.XLOOKUP(C59,LST_Nom,Inventaire!$M$16:$M$115)))</f>
        <v/>
      </c>
      <c r="F59" s="323"/>
      <c r="G59" s="323"/>
      <c r="H59" s="323"/>
      <c r="I59" s="330"/>
      <c r="J59" s="323"/>
      <c r="K59" s="323"/>
      <c r="L59" s="472"/>
      <c r="M59" s="326"/>
      <c r="N59" s="270"/>
    </row>
    <row r="60" spans="1:14" ht="25.2" customHeight="1" x14ac:dyDescent="0.3">
      <c r="A60" s="13"/>
      <c r="B60" s="66"/>
      <c r="C60" s="471"/>
      <c r="D60" s="431" t="str">
        <f>IF(C60="","",IF(_xlfn.XLOOKUP(C60,LST_Nom,Inventaire!$D$16:$D$115)="","",_xlfn.XLOOKUP(C60,LST_Nom,Inventaire!$D$16:$D$115)))</f>
        <v/>
      </c>
      <c r="E60" s="431" t="str">
        <f>IF(C60="","",IF(_xlfn.XLOOKUP(C60,LST_Nom,Inventaire!$M$16:$M$115)="","",_xlfn.XLOOKUP(C60,LST_Nom,Inventaire!$M$16:$M$115)))</f>
        <v/>
      </c>
      <c r="F60" s="323"/>
      <c r="G60" s="323"/>
      <c r="H60" s="323"/>
      <c r="I60" s="330"/>
      <c r="J60" s="323"/>
      <c r="K60" s="323"/>
      <c r="L60" s="472"/>
      <c r="M60" s="326"/>
      <c r="N60" s="270"/>
    </row>
    <row r="61" spans="1:14" ht="25.2" customHeight="1" x14ac:dyDescent="0.3">
      <c r="A61" s="13"/>
      <c r="B61" s="66"/>
      <c r="C61" s="471"/>
      <c r="D61" s="431" t="str">
        <f>IF(C61="","",IF(_xlfn.XLOOKUP(C61,LST_Nom,Inventaire!$D$16:$D$115)="","",_xlfn.XLOOKUP(C61,LST_Nom,Inventaire!$D$16:$D$115)))</f>
        <v/>
      </c>
      <c r="E61" s="431" t="str">
        <f>IF(C61="","",IF(_xlfn.XLOOKUP(C61,LST_Nom,Inventaire!$M$16:$M$115)="","",_xlfn.XLOOKUP(C61,LST_Nom,Inventaire!$M$16:$M$115)))</f>
        <v/>
      </c>
      <c r="F61" s="323"/>
      <c r="G61" s="323"/>
      <c r="H61" s="323"/>
      <c r="I61" s="330"/>
      <c r="J61" s="323"/>
      <c r="K61" s="323"/>
      <c r="L61" s="472"/>
      <c r="M61" s="326"/>
      <c r="N61" s="270"/>
    </row>
    <row r="62" spans="1:14" ht="25.2" customHeight="1" x14ac:dyDescent="0.3">
      <c r="A62" s="13"/>
      <c r="B62" s="66"/>
      <c r="C62" s="471"/>
      <c r="D62" s="431" t="str">
        <f>IF(C62="","",IF(_xlfn.XLOOKUP(C62,LST_Nom,Inventaire!$D$16:$D$115)="","",_xlfn.XLOOKUP(C62,LST_Nom,Inventaire!$D$16:$D$115)))</f>
        <v/>
      </c>
      <c r="E62" s="431" t="str">
        <f>IF(C62="","",IF(_xlfn.XLOOKUP(C62,LST_Nom,Inventaire!$M$16:$M$115)="","",_xlfn.XLOOKUP(C62,LST_Nom,Inventaire!$M$16:$M$115)))</f>
        <v/>
      </c>
      <c r="F62" s="323"/>
      <c r="G62" s="323"/>
      <c r="H62" s="323"/>
      <c r="I62" s="330"/>
      <c r="J62" s="323"/>
      <c r="K62" s="323"/>
      <c r="L62" s="472"/>
      <c r="M62" s="326"/>
      <c r="N62" s="270"/>
    </row>
    <row r="63" spans="1:14" ht="25.2" customHeight="1" x14ac:dyDescent="0.3">
      <c r="A63" s="13"/>
      <c r="B63" s="66"/>
      <c r="C63" s="471"/>
      <c r="D63" s="431" t="str">
        <f>IF(C63="","",IF(_xlfn.XLOOKUP(C63,LST_Nom,Inventaire!$D$16:$D$115)="","",_xlfn.XLOOKUP(C63,LST_Nom,Inventaire!$D$16:$D$115)))</f>
        <v/>
      </c>
      <c r="E63" s="431" t="str">
        <f>IF(C63="","",IF(_xlfn.XLOOKUP(C63,LST_Nom,Inventaire!$M$16:$M$115)="","",_xlfn.XLOOKUP(C63,LST_Nom,Inventaire!$M$16:$M$115)))</f>
        <v/>
      </c>
      <c r="F63" s="323"/>
      <c r="G63" s="323"/>
      <c r="H63" s="323"/>
      <c r="I63" s="330"/>
      <c r="J63" s="323"/>
      <c r="K63" s="323"/>
      <c r="L63" s="472"/>
      <c r="M63" s="326"/>
      <c r="N63" s="270"/>
    </row>
    <row r="64" spans="1:14" ht="25.2" customHeight="1" x14ac:dyDescent="0.3">
      <c r="A64" s="13"/>
      <c r="B64" s="66"/>
      <c r="C64" s="476"/>
      <c r="D64" s="477" t="str">
        <f>IF(C64="","",IF(_xlfn.XLOOKUP(C64,LST_Nom,Inventaire!$D$16:$D$115)="","",_xlfn.XLOOKUP(C64,LST_Nom,Inventaire!$D$16:$D$115)))</f>
        <v/>
      </c>
      <c r="E64" s="477" t="str">
        <f>IF(C64="","",IF(_xlfn.XLOOKUP(C64,LST_Nom,Inventaire!$M$16:$M$115)="","",_xlfn.XLOOKUP(C64,LST_Nom,Inventaire!$M$16:$M$115)))</f>
        <v/>
      </c>
      <c r="F64" s="478"/>
      <c r="G64" s="478"/>
      <c r="H64" s="478"/>
      <c r="I64" s="479"/>
      <c r="J64" s="478"/>
      <c r="K64" s="478"/>
      <c r="L64" s="480"/>
      <c r="M64" s="326"/>
      <c r="N64" s="270"/>
    </row>
    <row r="65" spans="1:14" ht="25.2" customHeight="1" x14ac:dyDescent="0.3">
      <c r="A65" s="1"/>
      <c r="B65" s="178"/>
      <c r="C65" s="71"/>
      <c r="D65" s="71"/>
      <c r="E65" s="71"/>
      <c r="F65" s="72" t="s">
        <v>213</v>
      </c>
      <c r="G65" s="72"/>
      <c r="H65" s="127"/>
      <c r="I65" s="179"/>
      <c r="J65" s="179"/>
      <c r="K65" s="179"/>
      <c r="L65" s="179"/>
      <c r="M65" s="128"/>
      <c r="N65" s="36"/>
    </row>
    <row r="66" spans="1:14" ht="19.95" customHeight="1" x14ac:dyDescent="0.3">
      <c r="A66" s="1"/>
      <c r="B66" s="2"/>
      <c r="C66" s="69"/>
      <c r="D66" s="69"/>
      <c r="E66" s="69"/>
      <c r="F66" s="70"/>
      <c r="G66" s="70"/>
      <c r="H66" s="1"/>
      <c r="I66" s="1"/>
      <c r="J66" s="1"/>
      <c r="K66" s="1"/>
      <c r="L66" s="1"/>
      <c r="M66" s="1"/>
      <c r="N66" s="36"/>
    </row>
    <row r="67" spans="1:14" s="74" customFormat="1" x14ac:dyDescent="0.3"/>
    <row r="68" spans="1:14" s="74" customFormat="1" x14ac:dyDescent="0.3"/>
    <row r="69" spans="1:14" s="74" customFormat="1" x14ac:dyDescent="0.3"/>
    <row r="70" spans="1:14" s="74" customFormat="1" x14ac:dyDescent="0.3"/>
    <row r="71" spans="1:14" s="74" customFormat="1" x14ac:dyDescent="0.3"/>
    <row r="72" spans="1:14" s="74" customFormat="1" x14ac:dyDescent="0.3"/>
    <row r="73" spans="1:14" s="74" customFormat="1" x14ac:dyDescent="0.3"/>
    <row r="74" spans="1:14" s="74" customFormat="1" x14ac:dyDescent="0.3"/>
    <row r="75" spans="1:14" s="74" customFormat="1" x14ac:dyDescent="0.3"/>
    <row r="76" spans="1:14" s="74" customFormat="1" x14ac:dyDescent="0.3"/>
    <row r="77" spans="1:14" s="74" customFormat="1" x14ac:dyDescent="0.3"/>
    <row r="78" spans="1:14" s="74" customFormat="1" x14ac:dyDescent="0.3"/>
    <row r="79" spans="1:14" s="74" customFormat="1" x14ac:dyDescent="0.3"/>
    <row r="80" spans="1:14" s="74" customFormat="1" x14ac:dyDescent="0.3"/>
    <row r="81" s="74" customFormat="1" x14ac:dyDescent="0.3"/>
    <row r="82" s="74" customFormat="1" x14ac:dyDescent="0.3"/>
    <row r="83" s="74" customFormat="1" x14ac:dyDescent="0.3"/>
    <row r="84" s="74" customFormat="1" x14ac:dyDescent="0.3"/>
    <row r="85" s="74" customFormat="1" x14ac:dyDescent="0.3"/>
    <row r="86" s="74" customFormat="1" x14ac:dyDescent="0.3"/>
    <row r="87" s="74" customFormat="1" x14ac:dyDescent="0.3"/>
    <row r="88" s="74" customFormat="1" x14ac:dyDescent="0.3"/>
    <row r="89" s="74" customFormat="1" x14ac:dyDescent="0.3"/>
    <row r="90" s="74" customFormat="1" x14ac:dyDescent="0.3"/>
    <row r="91" s="74" customFormat="1" x14ac:dyDescent="0.3"/>
    <row r="92" s="74" customFormat="1" x14ac:dyDescent="0.3"/>
    <row r="93" s="74" customFormat="1" x14ac:dyDescent="0.3"/>
    <row r="94" s="74" customFormat="1" x14ac:dyDescent="0.3"/>
    <row r="95" s="74" customFormat="1" x14ac:dyDescent="0.3"/>
    <row r="96" s="74" customFormat="1" x14ac:dyDescent="0.3"/>
    <row r="97" s="74" customFormat="1" x14ac:dyDescent="0.3"/>
    <row r="98" s="74" customFormat="1" x14ac:dyDescent="0.3"/>
    <row r="99" s="74" customFormat="1" x14ac:dyDescent="0.3"/>
    <row r="100" s="74" customFormat="1" x14ac:dyDescent="0.3"/>
    <row r="101" s="74" customFormat="1" x14ac:dyDescent="0.3"/>
    <row r="102" s="74" customFormat="1" x14ac:dyDescent="0.3"/>
    <row r="103" s="74" customFormat="1" x14ac:dyDescent="0.3"/>
    <row r="104" s="74" customFormat="1" x14ac:dyDescent="0.3"/>
    <row r="105" s="74" customFormat="1" x14ac:dyDescent="0.3"/>
    <row r="106" s="74" customFormat="1" x14ac:dyDescent="0.3"/>
    <row r="107" s="74" customFormat="1" x14ac:dyDescent="0.3"/>
    <row r="108" s="74" customFormat="1" x14ac:dyDescent="0.3"/>
    <row r="109" s="74" customFormat="1" x14ac:dyDescent="0.3"/>
    <row r="110" s="74" customFormat="1" x14ac:dyDescent="0.3"/>
    <row r="111" s="74" customFormat="1" x14ac:dyDescent="0.3"/>
    <row r="112" s="74" customFormat="1" x14ac:dyDescent="0.3"/>
    <row r="113" s="74" customFormat="1" x14ac:dyDescent="0.3"/>
    <row r="114" s="74" customFormat="1" x14ac:dyDescent="0.3"/>
    <row r="115" s="74" customFormat="1" x14ac:dyDescent="0.3"/>
    <row r="116" s="74" customFormat="1" x14ac:dyDescent="0.3"/>
    <row r="117" s="74" customFormat="1" x14ac:dyDescent="0.3"/>
    <row r="118" s="74" customFormat="1" x14ac:dyDescent="0.3"/>
    <row r="119" s="74" customFormat="1" x14ac:dyDescent="0.3"/>
    <row r="120" s="74" customFormat="1" x14ac:dyDescent="0.3"/>
    <row r="121" s="74" customFormat="1" x14ac:dyDescent="0.3"/>
    <row r="122" s="74" customFormat="1" x14ac:dyDescent="0.3"/>
    <row r="123" s="74" customFormat="1" x14ac:dyDescent="0.3"/>
    <row r="124" s="74" customFormat="1" x14ac:dyDescent="0.3"/>
    <row r="125" s="74" customFormat="1" x14ac:dyDescent="0.3"/>
    <row r="126" s="74" customFormat="1" x14ac:dyDescent="0.3"/>
    <row r="127" s="74" customFormat="1" x14ac:dyDescent="0.3"/>
    <row r="128" s="74" customFormat="1" x14ac:dyDescent="0.3"/>
    <row r="129" s="74" customFormat="1" x14ac:dyDescent="0.3"/>
    <row r="130" s="74" customFormat="1" x14ac:dyDescent="0.3"/>
    <row r="131" s="74" customFormat="1" x14ac:dyDescent="0.3"/>
    <row r="132" s="74" customFormat="1" x14ac:dyDescent="0.3"/>
    <row r="133" s="74" customFormat="1" x14ac:dyDescent="0.3"/>
    <row r="134" s="74" customFormat="1" x14ac:dyDescent="0.3"/>
    <row r="135" s="74" customFormat="1" x14ac:dyDescent="0.3"/>
    <row r="136" s="74" customFormat="1" x14ac:dyDescent="0.3"/>
    <row r="137" s="74" customFormat="1" x14ac:dyDescent="0.3"/>
    <row r="138" s="74" customFormat="1" x14ac:dyDescent="0.3"/>
    <row r="139" s="74" customFormat="1" x14ac:dyDescent="0.3"/>
    <row r="140" s="74" customFormat="1" x14ac:dyDescent="0.3"/>
    <row r="141" s="74" customFormat="1" x14ac:dyDescent="0.3"/>
    <row r="142" s="74" customFormat="1" x14ac:dyDescent="0.3"/>
    <row r="143" s="74" customFormat="1" x14ac:dyDescent="0.3"/>
    <row r="144" s="74" customFormat="1" x14ac:dyDescent="0.3"/>
    <row r="145" s="74" customFormat="1" x14ac:dyDescent="0.3"/>
    <row r="146" s="74" customFormat="1" x14ac:dyDescent="0.3"/>
    <row r="147" s="74" customFormat="1" x14ac:dyDescent="0.3"/>
    <row r="148" s="74" customFormat="1" x14ac:dyDescent="0.3"/>
    <row r="149" s="74" customFormat="1" x14ac:dyDescent="0.3"/>
    <row r="150" s="74" customFormat="1" x14ac:dyDescent="0.3"/>
    <row r="151" s="74" customFormat="1" x14ac:dyDescent="0.3"/>
    <row r="152" s="74" customFormat="1" x14ac:dyDescent="0.3"/>
    <row r="153" s="74" customFormat="1" x14ac:dyDescent="0.3"/>
    <row r="154" s="74" customFormat="1" x14ac:dyDescent="0.3"/>
    <row r="155" s="74" customFormat="1" x14ac:dyDescent="0.3"/>
    <row r="156" s="74" customFormat="1" x14ac:dyDescent="0.3"/>
    <row r="157" s="74" customFormat="1" x14ac:dyDescent="0.3"/>
    <row r="158" s="74" customFormat="1" x14ac:dyDescent="0.3"/>
    <row r="159" s="74" customFormat="1" x14ac:dyDescent="0.3"/>
    <row r="160" s="74" customFormat="1" x14ac:dyDescent="0.3"/>
    <row r="161" s="74" customFormat="1" x14ac:dyDescent="0.3"/>
    <row r="162" s="74" customFormat="1" x14ac:dyDescent="0.3"/>
    <row r="163" s="74" customFormat="1" x14ac:dyDescent="0.3"/>
    <row r="164" s="74" customFormat="1" x14ac:dyDescent="0.3"/>
    <row r="165" s="74" customFormat="1" x14ac:dyDescent="0.3"/>
    <row r="166" s="74" customFormat="1" x14ac:dyDescent="0.3"/>
    <row r="167" s="74" customFormat="1" x14ac:dyDescent="0.3"/>
    <row r="168" s="74" customFormat="1" x14ac:dyDescent="0.3"/>
    <row r="169" s="74" customFormat="1" x14ac:dyDescent="0.3"/>
    <row r="170" s="74" customFormat="1" x14ac:dyDescent="0.3"/>
    <row r="171" s="74" customFormat="1" x14ac:dyDescent="0.3"/>
    <row r="172" s="74" customFormat="1" x14ac:dyDescent="0.3"/>
    <row r="173" s="74" customFormat="1" x14ac:dyDescent="0.3"/>
    <row r="174" s="74" customFormat="1" x14ac:dyDescent="0.3"/>
    <row r="175" s="74" customFormat="1" x14ac:dyDescent="0.3"/>
    <row r="176" s="74" customFormat="1" x14ac:dyDescent="0.3"/>
    <row r="177" s="74" customFormat="1" x14ac:dyDescent="0.3"/>
    <row r="178" s="74" customFormat="1" x14ac:dyDescent="0.3"/>
    <row r="179" s="74" customFormat="1" x14ac:dyDescent="0.3"/>
    <row r="180" s="74" customFormat="1" x14ac:dyDescent="0.3"/>
    <row r="181" s="74" customFormat="1" x14ac:dyDescent="0.3"/>
    <row r="182" s="74" customFormat="1" x14ac:dyDescent="0.3"/>
    <row r="183" s="74" customFormat="1" x14ac:dyDescent="0.3"/>
    <row r="184" s="74" customFormat="1" x14ac:dyDescent="0.3"/>
    <row r="185" s="74" customFormat="1" x14ac:dyDescent="0.3"/>
    <row r="186" s="74" customFormat="1" x14ac:dyDescent="0.3"/>
    <row r="187" s="74" customFormat="1" x14ac:dyDescent="0.3"/>
    <row r="188" s="74" customFormat="1" x14ac:dyDescent="0.3"/>
    <row r="189" s="74" customFormat="1" x14ac:dyDescent="0.3"/>
    <row r="190" s="74" customFormat="1" x14ac:dyDescent="0.3"/>
    <row r="191" s="74" customFormat="1" x14ac:dyDescent="0.3"/>
    <row r="192" s="74" customFormat="1" x14ac:dyDescent="0.3"/>
    <row r="193" s="74" customFormat="1" x14ac:dyDescent="0.3"/>
    <row r="194" s="74" customFormat="1" x14ac:dyDescent="0.3"/>
    <row r="195" s="74" customFormat="1" x14ac:dyDescent="0.3"/>
    <row r="196" s="74" customFormat="1" x14ac:dyDescent="0.3"/>
    <row r="197" s="74" customFormat="1" x14ac:dyDescent="0.3"/>
    <row r="198" s="74" customFormat="1" x14ac:dyDescent="0.3"/>
    <row r="199" s="74" customFormat="1" x14ac:dyDescent="0.3"/>
    <row r="200" s="74" customFormat="1" x14ac:dyDescent="0.3"/>
    <row r="201" s="74" customFormat="1" x14ac:dyDescent="0.3"/>
    <row r="202" s="74" customFormat="1" x14ac:dyDescent="0.3"/>
    <row r="203" s="74" customFormat="1" x14ac:dyDescent="0.3"/>
    <row r="204" s="74" customFormat="1" x14ac:dyDescent="0.3"/>
    <row r="205" s="74" customFormat="1" x14ac:dyDescent="0.3"/>
    <row r="206" s="74" customFormat="1" x14ac:dyDescent="0.3"/>
    <row r="207" s="74" customFormat="1" x14ac:dyDescent="0.3"/>
    <row r="208" s="74" customFormat="1" x14ac:dyDescent="0.3"/>
    <row r="209" s="74" customFormat="1" x14ac:dyDescent="0.3"/>
    <row r="210" s="74" customFormat="1" x14ac:dyDescent="0.3"/>
    <row r="211" s="74" customFormat="1" x14ac:dyDescent="0.3"/>
    <row r="212" s="74" customFormat="1" x14ac:dyDescent="0.3"/>
    <row r="213" s="74" customFormat="1" x14ac:dyDescent="0.3"/>
    <row r="214" s="74" customFormat="1" x14ac:dyDescent="0.3"/>
    <row r="215" s="74" customFormat="1" x14ac:dyDescent="0.3"/>
    <row r="216" s="74" customFormat="1" x14ac:dyDescent="0.3"/>
    <row r="217" s="74" customFormat="1" x14ac:dyDescent="0.3"/>
    <row r="218" s="74" customFormat="1" x14ac:dyDescent="0.3"/>
    <row r="219" s="74" customFormat="1" x14ac:dyDescent="0.3"/>
    <row r="220" s="74" customFormat="1" x14ac:dyDescent="0.3"/>
    <row r="221" s="74" customFormat="1" x14ac:dyDescent="0.3"/>
    <row r="222" s="74" customFormat="1" x14ac:dyDescent="0.3"/>
    <row r="223" s="74" customFormat="1" x14ac:dyDescent="0.3"/>
    <row r="224" s="74" customFormat="1" x14ac:dyDescent="0.3"/>
    <row r="225" s="74" customFormat="1" x14ac:dyDescent="0.3"/>
    <row r="226" s="74" customFormat="1" x14ac:dyDescent="0.3"/>
    <row r="227" s="74" customFormat="1" x14ac:dyDescent="0.3"/>
    <row r="228" s="74" customFormat="1" x14ac:dyDescent="0.3"/>
    <row r="229" s="74" customFormat="1" x14ac:dyDescent="0.3"/>
    <row r="230" s="74" customFormat="1" x14ac:dyDescent="0.3"/>
    <row r="231" s="74" customFormat="1" x14ac:dyDescent="0.3"/>
    <row r="232" s="74" customFormat="1" x14ac:dyDescent="0.3"/>
    <row r="233" s="74" customFormat="1" x14ac:dyDescent="0.3"/>
    <row r="234" s="74" customFormat="1" x14ac:dyDescent="0.3"/>
    <row r="235" s="74" customFormat="1" x14ac:dyDescent="0.3"/>
    <row r="236" s="74" customFormat="1" x14ac:dyDescent="0.3"/>
    <row r="237" s="74" customFormat="1" x14ac:dyDescent="0.3"/>
    <row r="238" s="74" customFormat="1" x14ac:dyDescent="0.3"/>
    <row r="239" s="74" customFormat="1" x14ac:dyDescent="0.3"/>
    <row r="240" s="74" customFormat="1" x14ac:dyDescent="0.3"/>
    <row r="241" s="74" customFormat="1" x14ac:dyDescent="0.3"/>
    <row r="242" s="74" customFormat="1" x14ac:dyDescent="0.3"/>
    <row r="243" s="74" customFormat="1" x14ac:dyDescent="0.3"/>
    <row r="244" s="74" customFormat="1" x14ac:dyDescent="0.3"/>
    <row r="245" s="74" customFormat="1" x14ac:dyDescent="0.3"/>
    <row r="246" s="74" customFormat="1" x14ac:dyDescent="0.3"/>
    <row r="247" s="74" customFormat="1" x14ac:dyDescent="0.3"/>
    <row r="248" s="74" customFormat="1" x14ac:dyDescent="0.3"/>
    <row r="249" s="74" customFormat="1" x14ac:dyDescent="0.3"/>
    <row r="250" s="74" customFormat="1" x14ac:dyDescent="0.3"/>
    <row r="251" s="74" customFormat="1" x14ac:dyDescent="0.3"/>
    <row r="252" s="74" customFormat="1" x14ac:dyDescent="0.3"/>
    <row r="253" s="74" customFormat="1" x14ac:dyDescent="0.3"/>
    <row r="254" s="74" customFormat="1" x14ac:dyDescent="0.3"/>
    <row r="255" s="74" customFormat="1" x14ac:dyDescent="0.3"/>
    <row r="256" s="74" customFormat="1" x14ac:dyDescent="0.3"/>
    <row r="257" s="74" customFormat="1" x14ac:dyDescent="0.3"/>
    <row r="258" s="74" customFormat="1" x14ac:dyDescent="0.3"/>
    <row r="259" s="74" customFormat="1" x14ac:dyDescent="0.3"/>
    <row r="260" s="74" customFormat="1" x14ac:dyDescent="0.3"/>
    <row r="261" s="74" customFormat="1" x14ac:dyDescent="0.3"/>
    <row r="262" s="74" customFormat="1" x14ac:dyDescent="0.3"/>
    <row r="263" s="74" customFormat="1" x14ac:dyDescent="0.3"/>
    <row r="264" s="74" customFormat="1" x14ac:dyDescent="0.3"/>
    <row r="265" s="74" customFormat="1" x14ac:dyDescent="0.3"/>
    <row r="266" s="74" customFormat="1" x14ac:dyDescent="0.3"/>
    <row r="267" s="74" customFormat="1" x14ac:dyDescent="0.3"/>
    <row r="268" s="74" customFormat="1" x14ac:dyDescent="0.3"/>
    <row r="269" s="74" customFormat="1" x14ac:dyDescent="0.3"/>
    <row r="270" s="74" customFormat="1" x14ac:dyDescent="0.3"/>
    <row r="271" s="74" customFormat="1" x14ac:dyDescent="0.3"/>
    <row r="272" s="74" customFormat="1" x14ac:dyDescent="0.3"/>
    <row r="273" s="74" customFormat="1" x14ac:dyDescent="0.3"/>
    <row r="274" s="74" customFormat="1" x14ac:dyDescent="0.3"/>
    <row r="275" s="74" customFormat="1" x14ac:dyDescent="0.3"/>
    <row r="276" s="74" customFormat="1" x14ac:dyDescent="0.3"/>
    <row r="277" s="74" customFormat="1" x14ac:dyDescent="0.3"/>
    <row r="278" s="74" customFormat="1" x14ac:dyDescent="0.3"/>
    <row r="279" s="74" customFormat="1" x14ac:dyDescent="0.3"/>
    <row r="280" s="74" customFormat="1" x14ac:dyDescent="0.3"/>
    <row r="281" s="74" customFormat="1" x14ac:dyDescent="0.3"/>
    <row r="282" s="74" customFormat="1" x14ac:dyDescent="0.3"/>
    <row r="283" s="74" customFormat="1" x14ac:dyDescent="0.3"/>
    <row r="284" s="74" customFormat="1" x14ac:dyDescent="0.3"/>
    <row r="285" s="74" customFormat="1" x14ac:dyDescent="0.3"/>
    <row r="286" s="74" customFormat="1" x14ac:dyDescent="0.3"/>
    <row r="287" s="74" customFormat="1" x14ac:dyDescent="0.3"/>
    <row r="288" s="74" customFormat="1" x14ac:dyDescent="0.3"/>
    <row r="289" s="74" customFormat="1" x14ac:dyDescent="0.3"/>
    <row r="290" s="74" customFormat="1" x14ac:dyDescent="0.3"/>
    <row r="291" s="74" customFormat="1" x14ac:dyDescent="0.3"/>
    <row r="292" s="74" customFormat="1" x14ac:dyDescent="0.3"/>
    <row r="293" s="74" customFormat="1" x14ac:dyDescent="0.3"/>
    <row r="294" s="74" customFormat="1" x14ac:dyDescent="0.3"/>
    <row r="295" s="74" customFormat="1" x14ac:dyDescent="0.3"/>
    <row r="296" s="74" customFormat="1" x14ac:dyDescent="0.3"/>
    <row r="297" s="74" customFormat="1" x14ac:dyDescent="0.3"/>
    <row r="298" s="74" customFormat="1" x14ac:dyDescent="0.3"/>
    <row r="299" s="74" customFormat="1" x14ac:dyDescent="0.3"/>
    <row r="300" s="74" customFormat="1" x14ac:dyDescent="0.3"/>
    <row r="301" s="74" customFormat="1" x14ac:dyDescent="0.3"/>
    <row r="302" s="74" customFormat="1" x14ac:dyDescent="0.3"/>
    <row r="303" s="74" customFormat="1" x14ac:dyDescent="0.3"/>
    <row r="304" s="74" customFormat="1" x14ac:dyDescent="0.3"/>
    <row r="305" s="74" customFormat="1" x14ac:dyDescent="0.3"/>
    <row r="306" s="74" customFormat="1" x14ac:dyDescent="0.3"/>
    <row r="307" s="74" customFormat="1" x14ac:dyDescent="0.3"/>
    <row r="308" s="74" customFormat="1" x14ac:dyDescent="0.3"/>
    <row r="309" s="74" customFormat="1" x14ac:dyDescent="0.3"/>
    <row r="310" s="74" customFormat="1" x14ac:dyDescent="0.3"/>
    <row r="311" s="74" customFormat="1" x14ac:dyDescent="0.3"/>
    <row r="312" s="74" customFormat="1" x14ac:dyDescent="0.3"/>
    <row r="313" s="74" customFormat="1" x14ac:dyDescent="0.3"/>
    <row r="314" s="74" customFormat="1" x14ac:dyDescent="0.3"/>
    <row r="315" s="74" customFormat="1" x14ac:dyDescent="0.3"/>
    <row r="316" s="74" customFormat="1" x14ac:dyDescent="0.3"/>
    <row r="317" s="74" customFormat="1" x14ac:dyDescent="0.3"/>
    <row r="318" s="74" customFormat="1" x14ac:dyDescent="0.3"/>
    <row r="319" s="74" customFormat="1" x14ac:dyDescent="0.3"/>
    <row r="320" s="74" customFormat="1" x14ac:dyDescent="0.3"/>
    <row r="321" s="74" customFormat="1" x14ac:dyDescent="0.3"/>
    <row r="322" s="74" customFormat="1" x14ac:dyDescent="0.3"/>
    <row r="323" s="74" customFormat="1" x14ac:dyDescent="0.3"/>
    <row r="324" s="74" customFormat="1" x14ac:dyDescent="0.3"/>
    <row r="325" s="74" customFormat="1" x14ac:dyDescent="0.3"/>
    <row r="326" s="74" customFormat="1" x14ac:dyDescent="0.3"/>
    <row r="327" s="74" customFormat="1" x14ac:dyDescent="0.3"/>
    <row r="328" s="74" customFormat="1" x14ac:dyDescent="0.3"/>
    <row r="329" s="74" customFormat="1" x14ac:dyDescent="0.3"/>
    <row r="330" s="74" customFormat="1" x14ac:dyDescent="0.3"/>
    <row r="331" s="74" customFormat="1" x14ac:dyDescent="0.3"/>
    <row r="332" s="74" customFormat="1" x14ac:dyDescent="0.3"/>
    <row r="333" s="74" customFormat="1" x14ac:dyDescent="0.3"/>
    <row r="334" s="74" customFormat="1" x14ac:dyDescent="0.3"/>
    <row r="335" s="74" customFormat="1" x14ac:dyDescent="0.3"/>
    <row r="336" s="74" customFormat="1" x14ac:dyDescent="0.3"/>
    <row r="337" s="74" customFormat="1" x14ac:dyDescent="0.3"/>
    <row r="338" s="74" customFormat="1" x14ac:dyDescent="0.3"/>
    <row r="339" s="74" customFormat="1" x14ac:dyDescent="0.3"/>
    <row r="340" s="74" customFormat="1" x14ac:dyDescent="0.3"/>
    <row r="341" s="74" customFormat="1" x14ac:dyDescent="0.3"/>
    <row r="342" s="74" customFormat="1" x14ac:dyDescent="0.3"/>
    <row r="343" s="74" customFormat="1" x14ac:dyDescent="0.3"/>
    <row r="344" s="74" customFormat="1" x14ac:dyDescent="0.3"/>
    <row r="345" s="74" customFormat="1" x14ac:dyDescent="0.3"/>
    <row r="346" s="74" customFormat="1" x14ac:dyDescent="0.3"/>
    <row r="347" s="74" customFormat="1" x14ac:dyDescent="0.3"/>
    <row r="348" s="74" customFormat="1" x14ac:dyDescent="0.3"/>
    <row r="349" s="74" customFormat="1" x14ac:dyDescent="0.3"/>
    <row r="350" s="74" customFormat="1" x14ac:dyDescent="0.3"/>
    <row r="351" s="74" customFormat="1" x14ac:dyDescent="0.3"/>
    <row r="352" s="74" customFormat="1" x14ac:dyDescent="0.3"/>
    <row r="353" s="74" customFormat="1" x14ac:dyDescent="0.3"/>
    <row r="354" s="74" customFormat="1" x14ac:dyDescent="0.3"/>
    <row r="355" s="74" customFormat="1" x14ac:dyDescent="0.3"/>
    <row r="356" s="74" customFormat="1" x14ac:dyDescent="0.3"/>
    <row r="357" s="74" customFormat="1" x14ac:dyDescent="0.3"/>
    <row r="358" s="74" customFormat="1" x14ac:dyDescent="0.3"/>
    <row r="359" s="74" customFormat="1" x14ac:dyDescent="0.3"/>
    <row r="360" s="74" customFormat="1" x14ac:dyDescent="0.3"/>
    <row r="361" s="74" customFormat="1" x14ac:dyDescent="0.3"/>
    <row r="362" s="74" customFormat="1" x14ac:dyDescent="0.3"/>
    <row r="363" s="74" customFormat="1" x14ac:dyDescent="0.3"/>
    <row r="364" s="74" customFormat="1" x14ac:dyDescent="0.3"/>
    <row r="365" s="74" customFormat="1" x14ac:dyDescent="0.3"/>
    <row r="366" s="74" customFormat="1" x14ac:dyDescent="0.3"/>
    <row r="367" s="74" customFormat="1" x14ac:dyDescent="0.3"/>
    <row r="368" s="74" customFormat="1" x14ac:dyDescent="0.3"/>
    <row r="369" s="74" customFormat="1" x14ac:dyDescent="0.3"/>
    <row r="370" s="74" customFormat="1" x14ac:dyDescent="0.3"/>
    <row r="371" s="74" customFormat="1" x14ac:dyDescent="0.3"/>
    <row r="372" s="74" customFormat="1" x14ac:dyDescent="0.3"/>
    <row r="373" s="74" customFormat="1" x14ac:dyDescent="0.3"/>
    <row r="374" s="74" customFormat="1" x14ac:dyDescent="0.3"/>
    <row r="375" s="74" customFormat="1" x14ac:dyDescent="0.3"/>
    <row r="376" s="74" customFormat="1" x14ac:dyDescent="0.3"/>
    <row r="377" s="74" customFormat="1" x14ac:dyDescent="0.3"/>
    <row r="378" s="74" customFormat="1" x14ac:dyDescent="0.3"/>
    <row r="379" s="74" customFormat="1" x14ac:dyDescent="0.3"/>
    <row r="380" s="74" customFormat="1" x14ac:dyDescent="0.3"/>
    <row r="381" s="74" customFormat="1" x14ac:dyDescent="0.3"/>
    <row r="382" s="74" customFormat="1" x14ac:dyDescent="0.3"/>
    <row r="383" s="74" customFormat="1" x14ac:dyDescent="0.3"/>
    <row r="384" s="74" customFormat="1" x14ac:dyDescent="0.3"/>
    <row r="385" s="74" customFormat="1" x14ac:dyDescent="0.3"/>
    <row r="386" s="74" customFormat="1" x14ac:dyDescent="0.3"/>
    <row r="387" s="74" customFormat="1" x14ac:dyDescent="0.3"/>
    <row r="388" s="74" customFormat="1" x14ac:dyDescent="0.3"/>
    <row r="389" s="74" customFormat="1" x14ac:dyDescent="0.3"/>
    <row r="390" s="74" customFormat="1" x14ac:dyDescent="0.3"/>
    <row r="391" s="74" customFormat="1" x14ac:dyDescent="0.3"/>
    <row r="392" s="74" customFormat="1" x14ac:dyDescent="0.3"/>
    <row r="393" s="74" customFormat="1" x14ac:dyDescent="0.3"/>
    <row r="394" s="74" customFormat="1" x14ac:dyDescent="0.3"/>
    <row r="395" s="74" customFormat="1" x14ac:dyDescent="0.3"/>
    <row r="396" s="74" customFormat="1" x14ac:dyDescent="0.3"/>
    <row r="397" s="74" customFormat="1" x14ac:dyDescent="0.3"/>
    <row r="398" s="74" customFormat="1" x14ac:dyDescent="0.3"/>
    <row r="399" s="74" customFormat="1" x14ac:dyDescent="0.3"/>
    <row r="400" s="74" customFormat="1" x14ac:dyDescent="0.3"/>
    <row r="401" s="74" customFormat="1" x14ac:dyDescent="0.3"/>
    <row r="402" s="74" customFormat="1" x14ac:dyDescent="0.3"/>
    <row r="403" s="74" customFormat="1" x14ac:dyDescent="0.3"/>
    <row r="404" s="74" customFormat="1" x14ac:dyDescent="0.3"/>
    <row r="405" s="74" customFormat="1" x14ac:dyDescent="0.3"/>
    <row r="406" s="74" customFormat="1" x14ac:dyDescent="0.3"/>
    <row r="407" s="74" customFormat="1" x14ac:dyDescent="0.3"/>
    <row r="408" s="74" customFormat="1" x14ac:dyDescent="0.3"/>
    <row r="409" s="74" customFormat="1" x14ac:dyDescent="0.3"/>
    <row r="410" s="74" customFormat="1" x14ac:dyDescent="0.3"/>
    <row r="411" s="74" customFormat="1" x14ac:dyDescent="0.3"/>
    <row r="412" s="74" customFormat="1" x14ac:dyDescent="0.3"/>
    <row r="413" s="74" customFormat="1" x14ac:dyDescent="0.3"/>
    <row r="414" s="74" customFormat="1" x14ac:dyDescent="0.3"/>
    <row r="415" s="74" customFormat="1" x14ac:dyDescent="0.3"/>
    <row r="416" s="74" customFormat="1" x14ac:dyDescent="0.3"/>
    <row r="417" s="74" customFormat="1" x14ac:dyDescent="0.3"/>
    <row r="418" s="74" customFormat="1" x14ac:dyDescent="0.3"/>
    <row r="419" s="74" customFormat="1" x14ac:dyDescent="0.3"/>
    <row r="420" s="74" customFormat="1" x14ac:dyDescent="0.3"/>
    <row r="421" s="74" customFormat="1" x14ac:dyDescent="0.3"/>
    <row r="422" s="74" customFormat="1" x14ac:dyDescent="0.3"/>
    <row r="423" s="74" customFormat="1" x14ac:dyDescent="0.3"/>
    <row r="424" s="74" customFormat="1" x14ac:dyDescent="0.3"/>
    <row r="425" s="74" customFormat="1" x14ac:dyDescent="0.3"/>
    <row r="426" s="74" customFormat="1" x14ac:dyDescent="0.3"/>
    <row r="427" s="74" customFormat="1" x14ac:dyDescent="0.3"/>
    <row r="428" s="74" customFormat="1" x14ac:dyDescent="0.3"/>
    <row r="429" s="74" customFormat="1" x14ac:dyDescent="0.3"/>
    <row r="430" s="74" customFormat="1" x14ac:dyDescent="0.3"/>
    <row r="431" s="74" customFormat="1" x14ac:dyDescent="0.3"/>
    <row r="432" s="74" customFormat="1" x14ac:dyDescent="0.3"/>
    <row r="433" s="74" customFormat="1" x14ac:dyDescent="0.3"/>
    <row r="434" s="74" customFormat="1" x14ac:dyDescent="0.3"/>
    <row r="435" s="74" customFormat="1" x14ac:dyDescent="0.3"/>
    <row r="436" s="74" customFormat="1" x14ac:dyDescent="0.3"/>
    <row r="437" s="74" customFormat="1" x14ac:dyDescent="0.3"/>
    <row r="438" s="74" customFormat="1" x14ac:dyDescent="0.3"/>
    <row r="439" s="74" customFormat="1" x14ac:dyDescent="0.3"/>
    <row r="440" s="74" customFormat="1" x14ac:dyDescent="0.3"/>
    <row r="441" s="74" customFormat="1" x14ac:dyDescent="0.3"/>
    <row r="442" s="74" customFormat="1" x14ac:dyDescent="0.3"/>
    <row r="443" s="74" customFormat="1" x14ac:dyDescent="0.3"/>
    <row r="444" s="74" customFormat="1" x14ac:dyDescent="0.3"/>
    <row r="445" s="74" customFormat="1" x14ac:dyDescent="0.3"/>
    <row r="446" s="74" customFormat="1" x14ac:dyDescent="0.3"/>
    <row r="447" s="74" customFormat="1" x14ac:dyDescent="0.3"/>
    <row r="448" s="74" customFormat="1" x14ac:dyDescent="0.3"/>
    <row r="449" s="74" customFormat="1" x14ac:dyDescent="0.3"/>
    <row r="450" s="74" customFormat="1" x14ac:dyDescent="0.3"/>
    <row r="451" s="74" customFormat="1" x14ac:dyDescent="0.3"/>
    <row r="452" s="74" customFormat="1" x14ac:dyDescent="0.3"/>
    <row r="453" s="74" customFormat="1" x14ac:dyDescent="0.3"/>
    <row r="454" s="74" customFormat="1" x14ac:dyDescent="0.3"/>
    <row r="455" s="74" customFormat="1" x14ac:dyDescent="0.3"/>
    <row r="456" s="74" customFormat="1" x14ac:dyDescent="0.3"/>
    <row r="457" s="74" customFormat="1" x14ac:dyDescent="0.3"/>
    <row r="458" s="74" customFormat="1" x14ac:dyDescent="0.3"/>
    <row r="459" s="74" customFormat="1" x14ac:dyDescent="0.3"/>
    <row r="460" s="74" customFormat="1" x14ac:dyDescent="0.3"/>
    <row r="461" s="74" customFormat="1" x14ac:dyDescent="0.3"/>
    <row r="462" s="74" customFormat="1" x14ac:dyDescent="0.3"/>
    <row r="463" s="74" customFormat="1" x14ac:dyDescent="0.3"/>
    <row r="464" s="74" customFormat="1" x14ac:dyDescent="0.3"/>
    <row r="465" s="74" customFormat="1" x14ac:dyDescent="0.3"/>
    <row r="466" s="74" customFormat="1" x14ac:dyDescent="0.3"/>
    <row r="467" s="74" customFormat="1" x14ac:dyDescent="0.3"/>
    <row r="468" s="74" customFormat="1" x14ac:dyDescent="0.3"/>
    <row r="469" s="74" customFormat="1" x14ac:dyDescent="0.3"/>
    <row r="470" s="74" customFormat="1" x14ac:dyDescent="0.3"/>
    <row r="471" s="74" customFormat="1" x14ac:dyDescent="0.3"/>
    <row r="472" s="74" customFormat="1" x14ac:dyDescent="0.3"/>
    <row r="473" s="74" customFormat="1" x14ac:dyDescent="0.3"/>
    <row r="474" s="74" customFormat="1" x14ac:dyDescent="0.3"/>
    <row r="475" s="74" customFormat="1" x14ac:dyDescent="0.3"/>
    <row r="476" s="74" customFormat="1" x14ac:dyDescent="0.3"/>
    <row r="477" s="74" customFormat="1" x14ac:dyDescent="0.3"/>
    <row r="478" s="74" customFormat="1" x14ac:dyDescent="0.3"/>
    <row r="479" s="74" customFormat="1" x14ac:dyDescent="0.3"/>
    <row r="480" s="74" customFormat="1" x14ac:dyDescent="0.3"/>
    <row r="481" s="74" customFormat="1" x14ac:dyDescent="0.3"/>
    <row r="482" s="74" customFormat="1" x14ac:dyDescent="0.3"/>
    <row r="483" s="74" customFormat="1" x14ac:dyDescent="0.3"/>
    <row r="484" s="74" customFormat="1" x14ac:dyDescent="0.3"/>
    <row r="485" s="74" customFormat="1" x14ac:dyDescent="0.3"/>
    <row r="486" s="74" customFormat="1" x14ac:dyDescent="0.3"/>
    <row r="487" s="74" customFormat="1" x14ac:dyDescent="0.3"/>
    <row r="488" s="74" customFormat="1" x14ac:dyDescent="0.3"/>
    <row r="489" s="74" customFormat="1" x14ac:dyDescent="0.3"/>
    <row r="490" s="74" customFormat="1" x14ac:dyDescent="0.3"/>
    <row r="491" s="74" customFormat="1" x14ac:dyDescent="0.3"/>
    <row r="492" s="74" customFormat="1" x14ac:dyDescent="0.3"/>
    <row r="493" s="74" customFormat="1" x14ac:dyDescent="0.3"/>
    <row r="494" s="74" customFormat="1" x14ac:dyDescent="0.3"/>
    <row r="495" s="74" customFormat="1" x14ac:dyDescent="0.3"/>
    <row r="496" s="74" customFormat="1" x14ac:dyDescent="0.3"/>
    <row r="497" s="74" customFormat="1" x14ac:dyDescent="0.3"/>
    <row r="498" s="74" customFormat="1" x14ac:dyDescent="0.3"/>
    <row r="499" s="74" customFormat="1" x14ac:dyDescent="0.3"/>
    <row r="500" s="74" customFormat="1" x14ac:dyDescent="0.3"/>
    <row r="501" s="74" customFormat="1" x14ac:dyDescent="0.3"/>
    <row r="502" s="74" customFormat="1" x14ac:dyDescent="0.3"/>
    <row r="503" s="74" customFormat="1" x14ac:dyDescent="0.3"/>
    <row r="504" s="74" customFormat="1" x14ac:dyDescent="0.3"/>
    <row r="505" s="74" customFormat="1" x14ac:dyDescent="0.3"/>
    <row r="506" s="74" customFormat="1" x14ac:dyDescent="0.3"/>
    <row r="507" s="74" customFormat="1" x14ac:dyDescent="0.3"/>
    <row r="508" s="74" customFormat="1" x14ac:dyDescent="0.3"/>
    <row r="509" s="74" customFormat="1" x14ac:dyDescent="0.3"/>
    <row r="510" s="74" customFormat="1" x14ac:dyDescent="0.3"/>
    <row r="511" s="74" customFormat="1" x14ac:dyDescent="0.3"/>
    <row r="512" s="74" customFormat="1" x14ac:dyDescent="0.3"/>
    <row r="513" s="74" customFormat="1" x14ac:dyDescent="0.3"/>
    <row r="514" s="74" customFormat="1" x14ac:dyDescent="0.3"/>
    <row r="515" s="74" customFormat="1" x14ac:dyDescent="0.3"/>
    <row r="516" s="74" customFormat="1" x14ac:dyDescent="0.3"/>
    <row r="517" s="74" customFormat="1" x14ac:dyDescent="0.3"/>
    <row r="518" s="74" customFormat="1" x14ac:dyDescent="0.3"/>
    <row r="519" s="74" customFormat="1" x14ac:dyDescent="0.3"/>
    <row r="520" s="74" customFormat="1" x14ac:dyDescent="0.3"/>
    <row r="521" s="74" customFormat="1" x14ac:dyDescent="0.3"/>
    <row r="522" s="74" customFormat="1" x14ac:dyDescent="0.3"/>
    <row r="523" s="74" customFormat="1" x14ac:dyDescent="0.3"/>
    <row r="524" s="74" customFormat="1" x14ac:dyDescent="0.3"/>
    <row r="525" s="74" customFormat="1" x14ac:dyDescent="0.3"/>
    <row r="526" s="74" customFormat="1" x14ac:dyDescent="0.3"/>
    <row r="527" s="74" customFormat="1" x14ac:dyDescent="0.3"/>
    <row r="528" s="74" customFormat="1" x14ac:dyDescent="0.3"/>
    <row r="529" s="74" customFormat="1" x14ac:dyDescent="0.3"/>
    <row r="530" s="74" customFormat="1" x14ac:dyDescent="0.3"/>
    <row r="531" s="74" customFormat="1" x14ac:dyDescent="0.3"/>
    <row r="532" s="74" customFormat="1" x14ac:dyDescent="0.3"/>
    <row r="533" s="74" customFormat="1" x14ac:dyDescent="0.3"/>
    <row r="534" s="74" customFormat="1" x14ac:dyDescent="0.3"/>
    <row r="535" s="74" customFormat="1" x14ac:dyDescent="0.3"/>
    <row r="536" s="74" customFormat="1" x14ac:dyDescent="0.3"/>
    <row r="537" s="74" customFormat="1" x14ac:dyDescent="0.3"/>
    <row r="538" s="74" customFormat="1" x14ac:dyDescent="0.3"/>
    <row r="539" s="74" customFormat="1" x14ac:dyDescent="0.3"/>
    <row r="540" s="74" customFormat="1" x14ac:dyDescent="0.3"/>
    <row r="541" s="74" customFormat="1" x14ac:dyDescent="0.3"/>
    <row r="542" s="74" customFormat="1" x14ac:dyDescent="0.3"/>
    <row r="543" s="74" customFormat="1" x14ac:dyDescent="0.3"/>
    <row r="544" s="74" customFormat="1" x14ac:dyDescent="0.3"/>
    <row r="545" s="74" customFormat="1" x14ac:dyDescent="0.3"/>
    <row r="546" s="74" customFormat="1" x14ac:dyDescent="0.3"/>
  </sheetData>
  <sheetProtection algorithmName="SHA-512" hashValue="BytWPJNvqU4/et1Qby5w2UgpcLTrz0cv9H313iC3DI3Jft3vsk2lHChrWmn7p+CCkALEvm8q4Rk0Q7T3U9REmQ==" saltValue="Jph0yzz0jDsA0fmtYvJdnQ==" spinCount="100000" sheet="1" formatCells="0" formatColumns="0" formatRows="0" autoFilter="0"/>
  <mergeCells count="8">
    <mergeCell ref="F13:K13"/>
    <mergeCell ref="B10:L10"/>
    <mergeCell ref="B3:M3"/>
    <mergeCell ref="B4:M4"/>
    <mergeCell ref="B5:M5"/>
    <mergeCell ref="B6:M6"/>
    <mergeCell ref="B8:M8"/>
    <mergeCell ref="B11:M11"/>
  </mergeCells>
  <phoneticPr fontId="71" type="noConversion"/>
  <dataValidations count="5">
    <dataValidation type="whole" allowBlank="1" showInputMessage="1" showErrorMessage="1" error="Veuillez entrer une année supérieure ou égale à l'année en cours." sqref="H16:H64 H15" xr:uid="{81F130C0-C4C8-4401-B7E7-8A0C940D12C9}">
      <formula1>YEAR(TODAY())</formula1>
      <formula2>2100</formula2>
    </dataValidation>
    <dataValidation type="decimal" operator="greaterThanOrEqual" allowBlank="1" showInputMessage="1" showErrorMessage="1" error="Veuillez entrer un nombre positif." sqref="I15:I17 I19:I64 I18" xr:uid="{E0D8398A-5130-4942-A462-537DBC697948}">
      <formula1>0</formula1>
    </dataValidation>
    <dataValidation type="list" showInputMessage="1" showErrorMessage="1" error="Veuillez sélectionner une option dans la liste déroulante." sqref="C15:C18 C20:C64 C19" xr:uid="{0FAD13E0-791C-4395-AFC3-F31E60C3A981}">
      <formula1>LST_Nom</formula1>
    </dataValidation>
    <dataValidation type="list" allowBlank="1" showInputMessage="1" showErrorMessage="1" error="Veuillez sélectionner une option dans la liste déroulante." sqref="K15:K64" xr:uid="{6E021B61-FE8F-4058-8DB9-DED3FEF19F9E}">
      <formula1>LST_Prioritaire</formula1>
    </dataValidation>
    <dataValidation type="list" allowBlank="1" showInputMessage="1" showErrorMessage="1" error="Veuillez sélectionner une option dans la liste déroulante." sqref="G15:G64" xr:uid="{24460395-C6AA-4373-9955-B6C9941C45F1}">
      <formula1>LST_Phase</formula1>
    </dataValidation>
  </dataValidations>
  <printOptions horizontalCentered="1" verticalCentered="1"/>
  <pageMargins left="0" right="0" top="0.39370078740157483" bottom="0.39370078740157483" header="0.19685039370078741" footer="0.19685039370078741"/>
  <pageSetup paperSize="9" scale="52" fitToHeight="0" orientation="landscape" horizontalDpi="1200" verticalDpi="1200" r:id="rId1"/>
  <headerFooter>
    <oddHeader>&amp;C&amp;"-,Gras"&amp;14Interventions&amp;"-,Normal" - Outil d'aide à la réalisation d'un inventaire des infrastructures vertes de gestion des eaux pluviales</oddHeader>
    <oddFooter>Page &amp;P de &amp;N</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6EE57-6F61-41D3-99B3-2770554361E5}">
  <sheetPr codeName="Feuil11">
    <tabColor rgb="FFBDF1EB"/>
    <pageSetUpPr autoPageBreaks="0" fitToPage="1"/>
  </sheetPr>
  <dimension ref="A1:BH221"/>
  <sheetViews>
    <sheetView zoomScaleNormal="100" workbookViewId="0"/>
  </sheetViews>
  <sheetFormatPr baseColWidth="10" defaultColWidth="11.44140625" defaultRowHeight="14.4" x14ac:dyDescent="0.3"/>
  <cols>
    <col min="1" max="1" width="5.6640625" customWidth="1"/>
    <col min="2" max="2" width="10.6640625" customWidth="1"/>
    <col min="3" max="3" width="30.6640625" customWidth="1"/>
    <col min="4" max="5" width="35.6640625" customWidth="1"/>
    <col min="6" max="6" width="20.6640625" customWidth="1"/>
    <col min="7" max="7" width="35.6640625" customWidth="1"/>
    <col min="8" max="8" width="40.6640625" customWidth="1"/>
    <col min="9" max="9" width="10.6640625" customWidth="1"/>
    <col min="10" max="10" width="5.6640625" customWidth="1"/>
    <col min="11" max="60" width="11.44140625" style="74"/>
  </cols>
  <sheetData>
    <row r="1" spans="1:10" ht="15" thickBot="1" x14ac:dyDescent="0.35">
      <c r="A1" s="1"/>
      <c r="B1" s="2"/>
      <c r="C1" s="2"/>
      <c r="D1" s="1"/>
      <c r="E1" s="1"/>
      <c r="F1" s="1"/>
      <c r="G1" s="1"/>
      <c r="H1" s="1"/>
      <c r="I1" s="1"/>
      <c r="J1" s="36"/>
    </row>
    <row r="2" spans="1:10" ht="12" customHeight="1" x14ac:dyDescent="0.3">
      <c r="A2" s="3"/>
      <c r="B2" s="348"/>
      <c r="C2" s="349"/>
      <c r="D2" s="349"/>
      <c r="E2" s="349"/>
      <c r="F2" s="349"/>
      <c r="G2" s="349"/>
      <c r="H2" s="349"/>
      <c r="I2" s="350"/>
      <c r="J2" s="36"/>
    </row>
    <row r="3" spans="1:10" ht="4.2" customHeight="1" x14ac:dyDescent="0.3">
      <c r="A3" s="3"/>
      <c r="B3" s="608"/>
      <c r="C3" s="609"/>
      <c r="D3" s="609"/>
      <c r="E3" s="609"/>
      <c r="F3" s="609"/>
      <c r="G3" s="609"/>
      <c r="H3" s="609"/>
      <c r="I3" s="610"/>
      <c r="J3" s="36"/>
    </row>
    <row r="4" spans="1:10" ht="55.2" customHeight="1" x14ac:dyDescent="0.3">
      <c r="A4" s="3"/>
      <c r="B4" s="611" t="s">
        <v>0</v>
      </c>
      <c r="C4" s="612"/>
      <c r="D4" s="612"/>
      <c r="E4" s="612"/>
      <c r="F4" s="612"/>
      <c r="G4" s="612"/>
      <c r="H4" s="612"/>
      <c r="I4" s="613"/>
      <c r="J4" s="36"/>
    </row>
    <row r="5" spans="1:10" ht="4.95" customHeight="1" x14ac:dyDescent="0.3">
      <c r="A5" s="4"/>
      <c r="B5" s="614"/>
      <c r="C5" s="615"/>
      <c r="D5" s="615"/>
      <c r="E5" s="615"/>
      <c r="F5" s="615"/>
      <c r="G5" s="615"/>
      <c r="H5" s="615"/>
      <c r="I5" s="616"/>
      <c r="J5" s="36"/>
    </row>
    <row r="6" spans="1:10" ht="25.2" customHeight="1" thickBot="1" x14ac:dyDescent="0.35">
      <c r="A6" s="5"/>
      <c r="B6" s="617" t="s">
        <v>1</v>
      </c>
      <c r="C6" s="729"/>
      <c r="D6" s="729"/>
      <c r="E6" s="729"/>
      <c r="F6" s="729"/>
      <c r="G6" s="729"/>
      <c r="H6" s="729"/>
      <c r="I6" s="730"/>
      <c r="J6" s="36"/>
    </row>
    <row r="7" spans="1:10" ht="19.95" customHeight="1" x14ac:dyDescent="0.3">
      <c r="A7" s="5"/>
      <c r="B7" s="6"/>
      <c r="C7" s="7"/>
      <c r="D7" s="7"/>
      <c r="E7" s="7"/>
      <c r="F7" s="7"/>
      <c r="G7" s="7"/>
      <c r="H7" s="7"/>
      <c r="I7" s="8"/>
      <c r="J7" s="36"/>
    </row>
    <row r="8" spans="1:10" ht="25.2" customHeight="1" x14ac:dyDescent="0.3">
      <c r="A8" s="9"/>
      <c r="B8" s="620" t="s">
        <v>214</v>
      </c>
      <c r="C8" s="621"/>
      <c r="D8" s="621"/>
      <c r="E8" s="621"/>
      <c r="F8" s="621"/>
      <c r="G8" s="621"/>
      <c r="H8" s="621"/>
      <c r="I8" s="622"/>
      <c r="J8" s="36"/>
    </row>
    <row r="9" spans="1:10" ht="10.199999999999999" customHeight="1" x14ac:dyDescent="0.3">
      <c r="A9" s="1"/>
      <c r="B9" s="19"/>
      <c r="C9" s="20"/>
      <c r="D9" s="16"/>
      <c r="E9" s="16"/>
      <c r="F9" s="16"/>
      <c r="G9" s="16"/>
      <c r="H9" s="16"/>
      <c r="I9" s="21"/>
      <c r="J9" s="36"/>
    </row>
    <row r="10" spans="1:10" ht="19.95" customHeight="1" x14ac:dyDescent="0.3">
      <c r="A10" s="9"/>
      <c r="B10" s="586" t="s">
        <v>215</v>
      </c>
      <c r="C10" s="587"/>
      <c r="D10" s="587"/>
      <c r="E10" s="587"/>
      <c r="F10" s="587"/>
      <c r="G10" s="587"/>
      <c r="H10" s="587"/>
      <c r="I10" s="33"/>
      <c r="J10" s="36"/>
    </row>
    <row r="11" spans="1:10" ht="19.95" customHeight="1" x14ac:dyDescent="0.3">
      <c r="A11" s="9"/>
      <c r="B11" s="586" t="s">
        <v>216</v>
      </c>
      <c r="C11" s="587"/>
      <c r="D11" s="587"/>
      <c r="E11" s="587"/>
      <c r="F11" s="587"/>
      <c r="G11" s="587"/>
      <c r="H11" s="587"/>
      <c r="I11" s="33"/>
      <c r="J11" s="36"/>
    </row>
    <row r="12" spans="1:10" ht="10.199999999999999" customHeight="1" x14ac:dyDescent="0.3">
      <c r="A12" s="1"/>
      <c r="B12" s="35"/>
      <c r="C12" s="324"/>
      <c r="D12" s="324"/>
      <c r="E12" s="324"/>
      <c r="F12" s="324"/>
      <c r="G12" s="324"/>
      <c r="H12" s="324"/>
      <c r="I12" s="21"/>
      <c r="J12" s="36"/>
    </row>
    <row r="13" spans="1:10" ht="25.2" customHeight="1" x14ac:dyDescent="0.3">
      <c r="A13" s="1"/>
      <c r="B13" s="35"/>
      <c r="C13" s="324"/>
      <c r="D13" s="731" t="s">
        <v>217</v>
      </c>
      <c r="E13" s="732"/>
      <c r="F13" s="732"/>
      <c r="G13" s="733"/>
      <c r="H13" s="324"/>
      <c r="I13" s="21"/>
      <c r="J13" s="36"/>
    </row>
    <row r="14" spans="1:10" ht="30" customHeight="1" x14ac:dyDescent="0.3">
      <c r="A14" s="1"/>
      <c r="B14" s="19"/>
      <c r="C14" s="473" t="s">
        <v>204</v>
      </c>
      <c r="D14" s="474" t="s">
        <v>218</v>
      </c>
      <c r="E14" s="474" t="s">
        <v>110</v>
      </c>
      <c r="F14" s="474" t="s">
        <v>219</v>
      </c>
      <c r="G14" s="474" t="s">
        <v>220</v>
      </c>
      <c r="H14" s="475" t="s">
        <v>212</v>
      </c>
      <c r="I14" s="325"/>
      <c r="J14" s="269"/>
    </row>
    <row r="15" spans="1:10" ht="25.2" customHeight="1" x14ac:dyDescent="0.3">
      <c r="A15" s="9"/>
      <c r="B15" s="61"/>
      <c r="C15" s="471"/>
      <c r="D15" s="323"/>
      <c r="E15" s="323"/>
      <c r="F15" s="579"/>
      <c r="G15" s="323"/>
      <c r="H15" s="472"/>
      <c r="I15" s="326"/>
      <c r="J15" s="270"/>
    </row>
    <row r="16" spans="1:10" ht="25.2" customHeight="1" x14ac:dyDescent="0.3">
      <c r="A16" s="1"/>
      <c r="B16" s="62"/>
      <c r="C16" s="471"/>
      <c r="D16" s="323"/>
      <c r="E16" s="323"/>
      <c r="F16" s="579"/>
      <c r="G16" s="323"/>
      <c r="H16" s="472"/>
      <c r="I16" s="326"/>
      <c r="J16" s="270"/>
    </row>
    <row r="17" spans="1:10" ht="25.2" customHeight="1" x14ac:dyDescent="0.3">
      <c r="A17" s="1"/>
      <c r="B17" s="63"/>
      <c r="C17" s="471"/>
      <c r="D17" s="323"/>
      <c r="E17" s="323"/>
      <c r="F17" s="579"/>
      <c r="G17" s="323"/>
      <c r="H17" s="472"/>
      <c r="I17" s="326"/>
      <c r="J17" s="270"/>
    </row>
    <row r="18" spans="1:10" ht="25.2" customHeight="1" x14ac:dyDescent="0.3">
      <c r="A18" s="1"/>
      <c r="B18" s="64"/>
      <c r="C18" s="471"/>
      <c r="D18" s="323"/>
      <c r="E18" s="323"/>
      <c r="F18" s="579"/>
      <c r="G18" s="323"/>
      <c r="H18" s="472"/>
      <c r="I18" s="326"/>
      <c r="J18" s="270"/>
    </row>
    <row r="19" spans="1:10" ht="25.2" customHeight="1" x14ac:dyDescent="0.3">
      <c r="A19" s="12"/>
      <c r="B19" s="65"/>
      <c r="C19" s="471"/>
      <c r="D19" s="323"/>
      <c r="E19" s="323"/>
      <c r="F19" s="579"/>
      <c r="G19" s="323"/>
      <c r="H19" s="472"/>
      <c r="I19" s="326"/>
      <c r="J19" s="270"/>
    </row>
    <row r="20" spans="1:10" ht="25.2" customHeight="1" x14ac:dyDescent="0.3">
      <c r="A20" s="13"/>
      <c r="B20" s="66"/>
      <c r="C20" s="471"/>
      <c r="D20" s="323"/>
      <c r="E20" s="323"/>
      <c r="F20" s="579"/>
      <c r="G20" s="323"/>
      <c r="H20" s="472"/>
      <c r="I20" s="326"/>
      <c r="J20" s="270"/>
    </row>
    <row r="21" spans="1:10" ht="25.2" customHeight="1" x14ac:dyDescent="0.3">
      <c r="A21" s="13"/>
      <c r="B21" s="66"/>
      <c r="C21" s="471"/>
      <c r="D21" s="323"/>
      <c r="E21" s="323"/>
      <c r="F21" s="579"/>
      <c r="G21" s="323"/>
      <c r="H21" s="472"/>
      <c r="I21" s="326"/>
      <c r="J21" s="270"/>
    </row>
    <row r="22" spans="1:10" ht="25.2" customHeight="1" x14ac:dyDescent="0.3">
      <c r="A22" s="13"/>
      <c r="B22" s="66"/>
      <c r="C22" s="471"/>
      <c r="D22" s="323"/>
      <c r="E22" s="323"/>
      <c r="F22" s="579"/>
      <c r="G22" s="323"/>
      <c r="H22" s="472"/>
      <c r="I22" s="326"/>
      <c r="J22" s="270"/>
    </row>
    <row r="23" spans="1:10" ht="25.2" customHeight="1" x14ac:dyDescent="0.3">
      <c r="A23" s="13"/>
      <c r="B23" s="66"/>
      <c r="C23" s="471"/>
      <c r="D23" s="323"/>
      <c r="E23" s="323"/>
      <c r="F23" s="579"/>
      <c r="G23" s="323"/>
      <c r="H23" s="472"/>
      <c r="I23" s="326"/>
      <c r="J23" s="270"/>
    </row>
    <row r="24" spans="1:10" ht="25.2" customHeight="1" x14ac:dyDescent="0.3">
      <c r="A24" s="13"/>
      <c r="B24" s="66"/>
      <c r="C24" s="471"/>
      <c r="D24" s="323"/>
      <c r="E24" s="323"/>
      <c r="F24" s="579"/>
      <c r="G24" s="323"/>
      <c r="H24" s="472"/>
      <c r="I24" s="326"/>
      <c r="J24" s="270"/>
    </row>
    <row r="25" spans="1:10" ht="25.2" customHeight="1" x14ac:dyDescent="0.3">
      <c r="A25" s="13"/>
      <c r="B25" s="66"/>
      <c r="C25" s="471"/>
      <c r="D25" s="323"/>
      <c r="E25" s="323"/>
      <c r="F25" s="579"/>
      <c r="G25" s="323"/>
      <c r="H25" s="472"/>
      <c r="I25" s="326"/>
      <c r="J25" s="270"/>
    </row>
    <row r="26" spans="1:10" ht="25.2" customHeight="1" x14ac:dyDescent="0.3">
      <c r="A26" s="13"/>
      <c r="B26" s="66"/>
      <c r="C26" s="471"/>
      <c r="D26" s="323"/>
      <c r="E26" s="323"/>
      <c r="F26" s="579"/>
      <c r="G26" s="323"/>
      <c r="H26" s="472"/>
      <c r="I26" s="326"/>
      <c r="J26" s="270"/>
    </row>
    <row r="27" spans="1:10" ht="25.2" customHeight="1" x14ac:dyDescent="0.3">
      <c r="A27" s="13"/>
      <c r="B27" s="66"/>
      <c r="C27" s="471"/>
      <c r="D27" s="323"/>
      <c r="E27" s="323"/>
      <c r="F27" s="579"/>
      <c r="G27" s="323"/>
      <c r="H27" s="472"/>
      <c r="I27" s="326"/>
      <c r="J27" s="270"/>
    </row>
    <row r="28" spans="1:10" ht="25.2" customHeight="1" x14ac:dyDescent="0.3">
      <c r="A28" s="13"/>
      <c r="B28" s="66"/>
      <c r="C28" s="471"/>
      <c r="D28" s="323"/>
      <c r="E28" s="323"/>
      <c r="F28" s="579"/>
      <c r="G28" s="323"/>
      <c r="H28" s="472"/>
      <c r="I28" s="326"/>
      <c r="J28" s="270"/>
    </row>
    <row r="29" spans="1:10" ht="25.2" customHeight="1" x14ac:dyDescent="0.3">
      <c r="A29" s="13"/>
      <c r="B29" s="66"/>
      <c r="C29" s="471"/>
      <c r="D29" s="323"/>
      <c r="E29" s="323"/>
      <c r="F29" s="579"/>
      <c r="G29" s="323"/>
      <c r="H29" s="472"/>
      <c r="I29" s="326"/>
      <c r="J29" s="270"/>
    </row>
    <row r="30" spans="1:10" ht="25.2" customHeight="1" x14ac:dyDescent="0.3">
      <c r="A30" s="13"/>
      <c r="B30" s="66"/>
      <c r="C30" s="471"/>
      <c r="D30" s="323"/>
      <c r="E30" s="323"/>
      <c r="F30" s="579"/>
      <c r="G30" s="323"/>
      <c r="H30" s="472"/>
      <c r="I30" s="326"/>
      <c r="J30" s="270"/>
    </row>
    <row r="31" spans="1:10" ht="25.2" customHeight="1" x14ac:dyDescent="0.3">
      <c r="A31" s="13"/>
      <c r="B31" s="66"/>
      <c r="C31" s="471"/>
      <c r="D31" s="323"/>
      <c r="E31" s="323"/>
      <c r="F31" s="579"/>
      <c r="G31" s="323"/>
      <c r="H31" s="472"/>
      <c r="I31" s="326"/>
      <c r="J31" s="270"/>
    </row>
    <row r="32" spans="1:10" ht="25.2" customHeight="1" x14ac:dyDescent="0.3">
      <c r="A32" s="13"/>
      <c r="B32" s="66"/>
      <c r="C32" s="471"/>
      <c r="D32" s="323"/>
      <c r="E32" s="323"/>
      <c r="F32" s="579"/>
      <c r="G32" s="323"/>
      <c r="H32" s="472"/>
      <c r="I32" s="326"/>
      <c r="J32" s="270"/>
    </row>
    <row r="33" spans="1:10" ht="25.2" customHeight="1" x14ac:dyDescent="0.3">
      <c r="A33" s="13"/>
      <c r="B33" s="66"/>
      <c r="C33" s="471"/>
      <c r="D33" s="323"/>
      <c r="E33" s="323"/>
      <c r="F33" s="579"/>
      <c r="G33" s="323"/>
      <c r="H33" s="472"/>
      <c r="I33" s="326"/>
      <c r="J33" s="270"/>
    </row>
    <row r="34" spans="1:10" ht="25.2" customHeight="1" x14ac:dyDescent="0.3">
      <c r="A34" s="13"/>
      <c r="B34" s="66"/>
      <c r="C34" s="471"/>
      <c r="D34" s="323"/>
      <c r="E34" s="323"/>
      <c r="F34" s="579"/>
      <c r="G34" s="323"/>
      <c r="H34" s="472"/>
      <c r="I34" s="326"/>
      <c r="J34" s="270"/>
    </row>
    <row r="35" spans="1:10" ht="25.2" customHeight="1" x14ac:dyDescent="0.3">
      <c r="A35" s="13"/>
      <c r="B35" s="66"/>
      <c r="C35" s="471"/>
      <c r="D35" s="323"/>
      <c r="E35" s="323"/>
      <c r="F35" s="579"/>
      <c r="G35" s="323"/>
      <c r="H35" s="472"/>
      <c r="I35" s="326"/>
      <c r="J35" s="270"/>
    </row>
    <row r="36" spans="1:10" ht="25.2" customHeight="1" x14ac:dyDescent="0.3">
      <c r="A36" s="13"/>
      <c r="B36" s="66"/>
      <c r="C36" s="471"/>
      <c r="D36" s="323"/>
      <c r="E36" s="323"/>
      <c r="F36" s="579"/>
      <c r="G36" s="323"/>
      <c r="H36" s="472"/>
      <c r="I36" s="326"/>
      <c r="J36" s="270"/>
    </row>
    <row r="37" spans="1:10" ht="25.2" customHeight="1" x14ac:dyDescent="0.3">
      <c r="A37" s="13"/>
      <c r="B37" s="66"/>
      <c r="C37" s="471"/>
      <c r="D37" s="323"/>
      <c r="E37" s="323"/>
      <c r="F37" s="579"/>
      <c r="G37" s="323"/>
      <c r="H37" s="472"/>
      <c r="I37" s="326"/>
      <c r="J37" s="270"/>
    </row>
    <row r="38" spans="1:10" ht="25.2" customHeight="1" x14ac:dyDescent="0.3">
      <c r="A38" s="13"/>
      <c r="B38" s="66"/>
      <c r="C38" s="471"/>
      <c r="D38" s="323"/>
      <c r="E38" s="323"/>
      <c r="F38" s="579"/>
      <c r="G38" s="323"/>
      <c r="H38" s="472"/>
      <c r="I38" s="326"/>
      <c r="J38" s="270"/>
    </row>
    <row r="39" spans="1:10" ht="25.2" customHeight="1" x14ac:dyDescent="0.3">
      <c r="A39" s="13"/>
      <c r="B39" s="66"/>
      <c r="C39" s="471"/>
      <c r="D39" s="323"/>
      <c r="E39" s="323"/>
      <c r="F39" s="579"/>
      <c r="G39" s="323"/>
      <c r="H39" s="472"/>
      <c r="I39" s="326"/>
      <c r="J39" s="270"/>
    </row>
    <row r="40" spans="1:10" ht="25.2" customHeight="1" x14ac:dyDescent="0.3">
      <c r="A40" s="13"/>
      <c r="B40" s="66"/>
      <c r="C40" s="471"/>
      <c r="D40" s="323"/>
      <c r="E40" s="323"/>
      <c r="F40" s="579"/>
      <c r="G40" s="323"/>
      <c r="H40" s="472"/>
      <c r="I40" s="326"/>
      <c r="J40" s="270"/>
    </row>
    <row r="41" spans="1:10" ht="25.2" customHeight="1" x14ac:dyDescent="0.3">
      <c r="A41" s="13"/>
      <c r="B41" s="66"/>
      <c r="C41" s="471"/>
      <c r="D41" s="323"/>
      <c r="E41" s="323"/>
      <c r="F41" s="579"/>
      <c r="G41" s="323"/>
      <c r="H41" s="472"/>
      <c r="I41" s="326"/>
      <c r="J41" s="270"/>
    </row>
    <row r="42" spans="1:10" ht="25.2" customHeight="1" x14ac:dyDescent="0.3">
      <c r="A42" s="13"/>
      <c r="B42" s="66"/>
      <c r="C42" s="471"/>
      <c r="D42" s="323"/>
      <c r="E42" s="323"/>
      <c r="F42" s="579"/>
      <c r="G42" s="323"/>
      <c r="H42" s="472"/>
      <c r="I42" s="326"/>
      <c r="J42" s="270"/>
    </row>
    <row r="43" spans="1:10" ht="25.2" customHeight="1" x14ac:dyDescent="0.3">
      <c r="A43" s="13"/>
      <c r="B43" s="66"/>
      <c r="C43" s="471"/>
      <c r="D43" s="323"/>
      <c r="E43" s="323"/>
      <c r="F43" s="579"/>
      <c r="G43" s="323"/>
      <c r="H43" s="472"/>
      <c r="I43" s="326"/>
      <c r="J43" s="270"/>
    </row>
    <row r="44" spans="1:10" ht="25.2" customHeight="1" x14ac:dyDescent="0.3">
      <c r="A44" s="13"/>
      <c r="B44" s="66"/>
      <c r="C44" s="471"/>
      <c r="D44" s="323"/>
      <c r="E44" s="323"/>
      <c r="F44" s="579"/>
      <c r="G44" s="323"/>
      <c r="H44" s="472"/>
      <c r="I44" s="326"/>
      <c r="J44" s="270"/>
    </row>
    <row r="45" spans="1:10" ht="25.2" customHeight="1" x14ac:dyDescent="0.3">
      <c r="A45" s="13"/>
      <c r="B45" s="66"/>
      <c r="C45" s="471"/>
      <c r="D45" s="323"/>
      <c r="E45" s="323"/>
      <c r="F45" s="579"/>
      <c r="G45" s="323"/>
      <c r="H45" s="472"/>
      <c r="I45" s="326"/>
      <c r="J45" s="270"/>
    </row>
    <row r="46" spans="1:10" ht="25.2" customHeight="1" x14ac:dyDescent="0.3">
      <c r="A46" s="13"/>
      <c r="B46" s="66"/>
      <c r="C46" s="471"/>
      <c r="D46" s="323"/>
      <c r="E46" s="323"/>
      <c r="F46" s="579"/>
      <c r="G46" s="323"/>
      <c r="H46" s="472"/>
      <c r="I46" s="326"/>
      <c r="J46" s="270"/>
    </row>
    <row r="47" spans="1:10" ht="25.2" customHeight="1" x14ac:dyDescent="0.3">
      <c r="A47" s="13"/>
      <c r="B47" s="66"/>
      <c r="C47" s="471"/>
      <c r="D47" s="323"/>
      <c r="E47" s="323"/>
      <c r="F47" s="579"/>
      <c r="G47" s="323"/>
      <c r="H47" s="472"/>
      <c r="I47" s="326"/>
      <c r="J47" s="270"/>
    </row>
    <row r="48" spans="1:10" ht="25.2" customHeight="1" x14ac:dyDescent="0.3">
      <c r="A48" s="13"/>
      <c r="B48" s="66"/>
      <c r="C48" s="471"/>
      <c r="D48" s="323"/>
      <c r="E48" s="323"/>
      <c r="F48" s="579"/>
      <c r="G48" s="323"/>
      <c r="H48" s="472"/>
      <c r="I48" s="326"/>
      <c r="J48" s="270"/>
    </row>
    <row r="49" spans="1:10" ht="25.2" customHeight="1" x14ac:dyDescent="0.3">
      <c r="A49" s="13"/>
      <c r="B49" s="66"/>
      <c r="C49" s="471"/>
      <c r="D49" s="323"/>
      <c r="E49" s="323"/>
      <c r="F49" s="579"/>
      <c r="G49" s="323"/>
      <c r="H49" s="472"/>
      <c r="I49" s="326"/>
      <c r="J49" s="270"/>
    </row>
    <row r="50" spans="1:10" ht="25.2" customHeight="1" x14ac:dyDescent="0.3">
      <c r="A50" s="13"/>
      <c r="B50" s="66"/>
      <c r="C50" s="471"/>
      <c r="D50" s="323"/>
      <c r="E50" s="323"/>
      <c r="F50" s="579"/>
      <c r="G50" s="323"/>
      <c r="H50" s="472"/>
      <c r="I50" s="326"/>
      <c r="J50" s="270"/>
    </row>
    <row r="51" spans="1:10" ht="25.2" customHeight="1" x14ac:dyDescent="0.3">
      <c r="A51" s="13"/>
      <c r="B51" s="66"/>
      <c r="C51" s="471"/>
      <c r="D51" s="323"/>
      <c r="E51" s="323"/>
      <c r="F51" s="579"/>
      <c r="G51" s="323"/>
      <c r="H51" s="472"/>
      <c r="I51" s="326"/>
      <c r="J51" s="270"/>
    </row>
    <row r="52" spans="1:10" ht="25.2" customHeight="1" x14ac:dyDescent="0.3">
      <c r="A52" s="13"/>
      <c r="B52" s="66"/>
      <c r="C52" s="471"/>
      <c r="D52" s="323"/>
      <c r="E52" s="323"/>
      <c r="F52" s="579"/>
      <c r="G52" s="323"/>
      <c r="H52" s="472"/>
      <c r="I52" s="326"/>
      <c r="J52" s="270"/>
    </row>
    <row r="53" spans="1:10" ht="25.2" customHeight="1" x14ac:dyDescent="0.3">
      <c r="A53" s="13"/>
      <c r="B53" s="66"/>
      <c r="C53" s="471"/>
      <c r="D53" s="323"/>
      <c r="E53" s="323"/>
      <c r="F53" s="579"/>
      <c r="G53" s="323"/>
      <c r="H53" s="472"/>
      <c r="I53" s="326"/>
      <c r="J53" s="270"/>
    </row>
    <row r="54" spans="1:10" ht="25.2" customHeight="1" x14ac:dyDescent="0.3">
      <c r="A54" s="13"/>
      <c r="B54" s="66"/>
      <c r="C54" s="471"/>
      <c r="D54" s="323"/>
      <c r="E54" s="323"/>
      <c r="F54" s="579"/>
      <c r="G54" s="323"/>
      <c r="H54" s="472"/>
      <c r="I54" s="326"/>
      <c r="J54" s="270"/>
    </row>
    <row r="55" spans="1:10" ht="25.2" customHeight="1" x14ac:dyDescent="0.3">
      <c r="A55" s="13"/>
      <c r="B55" s="66"/>
      <c r="C55" s="471"/>
      <c r="D55" s="323"/>
      <c r="E55" s="323"/>
      <c r="F55" s="579"/>
      <c r="G55" s="323"/>
      <c r="H55" s="472"/>
      <c r="I55" s="326"/>
      <c r="J55" s="270"/>
    </row>
    <row r="56" spans="1:10" ht="25.2" customHeight="1" x14ac:dyDescent="0.3">
      <c r="A56" s="13"/>
      <c r="B56" s="66"/>
      <c r="C56" s="471"/>
      <c r="D56" s="323"/>
      <c r="E56" s="323"/>
      <c r="F56" s="579"/>
      <c r="G56" s="323"/>
      <c r="H56" s="472"/>
      <c r="I56" s="326"/>
      <c r="J56" s="270"/>
    </row>
    <row r="57" spans="1:10" ht="25.2" customHeight="1" x14ac:dyDescent="0.3">
      <c r="A57" s="13"/>
      <c r="B57" s="66"/>
      <c r="C57" s="471"/>
      <c r="D57" s="323"/>
      <c r="E57" s="323"/>
      <c r="F57" s="579"/>
      <c r="G57" s="323"/>
      <c r="H57" s="472"/>
      <c r="I57" s="326"/>
      <c r="J57" s="270"/>
    </row>
    <row r="58" spans="1:10" ht="25.2" customHeight="1" x14ac:dyDescent="0.3">
      <c r="A58" s="13"/>
      <c r="B58" s="66"/>
      <c r="C58" s="471"/>
      <c r="D58" s="323"/>
      <c r="E58" s="323"/>
      <c r="F58" s="579"/>
      <c r="G58" s="323"/>
      <c r="H58" s="472"/>
      <c r="I58" s="326"/>
      <c r="J58" s="270"/>
    </row>
    <row r="59" spans="1:10" ht="25.2" customHeight="1" x14ac:dyDescent="0.3">
      <c r="A59" s="13"/>
      <c r="B59" s="66"/>
      <c r="C59" s="471"/>
      <c r="D59" s="323"/>
      <c r="E59" s="323"/>
      <c r="F59" s="579"/>
      <c r="G59" s="323"/>
      <c r="H59" s="472"/>
      <c r="I59" s="326"/>
      <c r="J59" s="270"/>
    </row>
    <row r="60" spans="1:10" ht="25.2" customHeight="1" x14ac:dyDescent="0.3">
      <c r="A60" s="13"/>
      <c r="B60" s="66"/>
      <c r="C60" s="471"/>
      <c r="D60" s="323"/>
      <c r="E60" s="323"/>
      <c r="F60" s="579"/>
      <c r="G60" s="323"/>
      <c r="H60" s="472"/>
      <c r="I60" s="326"/>
      <c r="J60" s="270"/>
    </row>
    <row r="61" spans="1:10" ht="25.2" customHeight="1" x14ac:dyDescent="0.3">
      <c r="A61" s="13"/>
      <c r="B61" s="66"/>
      <c r="C61" s="471"/>
      <c r="D61" s="323"/>
      <c r="E61" s="323"/>
      <c r="F61" s="579"/>
      <c r="G61" s="323"/>
      <c r="H61" s="472"/>
      <c r="I61" s="326"/>
      <c r="J61" s="270"/>
    </row>
    <row r="62" spans="1:10" ht="25.2" customHeight="1" x14ac:dyDescent="0.3">
      <c r="A62" s="13"/>
      <c r="B62" s="66"/>
      <c r="C62" s="471"/>
      <c r="D62" s="323"/>
      <c r="E62" s="323"/>
      <c r="F62" s="579"/>
      <c r="G62" s="323"/>
      <c r="H62" s="472"/>
      <c r="I62" s="326"/>
      <c r="J62" s="270"/>
    </row>
    <row r="63" spans="1:10" ht="25.2" customHeight="1" x14ac:dyDescent="0.3">
      <c r="A63" s="13"/>
      <c r="B63" s="66"/>
      <c r="C63" s="471"/>
      <c r="D63" s="323"/>
      <c r="E63" s="323"/>
      <c r="F63" s="579"/>
      <c r="G63" s="323"/>
      <c r="H63" s="472"/>
      <c r="I63" s="326"/>
      <c r="J63" s="270"/>
    </row>
    <row r="64" spans="1:10" ht="25.2" customHeight="1" x14ac:dyDescent="0.3">
      <c r="A64" s="13"/>
      <c r="B64" s="66"/>
      <c r="C64" s="476"/>
      <c r="D64" s="478"/>
      <c r="E64" s="478"/>
      <c r="F64" s="580"/>
      <c r="G64" s="478"/>
      <c r="H64" s="480"/>
      <c r="I64" s="326"/>
      <c r="J64" s="270"/>
    </row>
    <row r="65" spans="1:10" ht="25.2" customHeight="1" x14ac:dyDescent="0.3">
      <c r="A65" s="1"/>
      <c r="B65" s="178"/>
      <c r="C65" s="71"/>
      <c r="D65" s="72" t="s">
        <v>213</v>
      </c>
      <c r="E65" s="127"/>
      <c r="F65" s="127"/>
      <c r="G65" s="179"/>
      <c r="H65" s="179"/>
      <c r="I65" s="128"/>
      <c r="J65" s="36"/>
    </row>
    <row r="66" spans="1:10" ht="19.95" customHeight="1" x14ac:dyDescent="0.3">
      <c r="A66" s="1"/>
      <c r="B66" s="2"/>
      <c r="C66" s="69"/>
      <c r="D66" s="70"/>
      <c r="E66" s="1"/>
      <c r="F66" s="1"/>
      <c r="G66" s="1"/>
      <c r="H66" s="1"/>
      <c r="I66" s="1"/>
      <c r="J66" s="36"/>
    </row>
    <row r="67" spans="1:10" s="74" customFormat="1" x14ac:dyDescent="0.3"/>
    <row r="68" spans="1:10" s="74" customFormat="1" x14ac:dyDescent="0.3"/>
    <row r="69" spans="1:10" s="74" customFormat="1" x14ac:dyDescent="0.3"/>
    <row r="70" spans="1:10" s="74" customFormat="1" x14ac:dyDescent="0.3"/>
    <row r="71" spans="1:10" s="74" customFormat="1" x14ac:dyDescent="0.3"/>
    <row r="72" spans="1:10" s="74" customFormat="1" x14ac:dyDescent="0.3"/>
    <row r="73" spans="1:10" s="74" customFormat="1" x14ac:dyDescent="0.3"/>
    <row r="74" spans="1:10" s="74" customFormat="1" x14ac:dyDescent="0.3"/>
    <row r="75" spans="1:10" s="74" customFormat="1" x14ac:dyDescent="0.3"/>
    <row r="76" spans="1:10" s="74" customFormat="1" x14ac:dyDescent="0.3"/>
    <row r="77" spans="1:10" s="74" customFormat="1" x14ac:dyDescent="0.3"/>
    <row r="78" spans="1:10" s="74" customFormat="1" x14ac:dyDescent="0.3"/>
    <row r="79" spans="1:10" s="74" customFormat="1" x14ac:dyDescent="0.3"/>
    <row r="80" spans="1:10" s="74" customFormat="1" x14ac:dyDescent="0.3"/>
    <row r="81" s="74" customFormat="1" x14ac:dyDescent="0.3"/>
    <row r="82" s="74" customFormat="1" x14ac:dyDescent="0.3"/>
    <row r="83" s="74" customFormat="1" x14ac:dyDescent="0.3"/>
    <row r="84" s="74" customFormat="1" x14ac:dyDescent="0.3"/>
    <row r="85" s="74" customFormat="1" x14ac:dyDescent="0.3"/>
    <row r="86" s="74" customFormat="1" x14ac:dyDescent="0.3"/>
    <row r="87" s="74" customFormat="1" x14ac:dyDescent="0.3"/>
    <row r="88" s="74" customFormat="1" x14ac:dyDescent="0.3"/>
    <row r="89" s="74" customFormat="1" x14ac:dyDescent="0.3"/>
    <row r="90" s="74" customFormat="1" x14ac:dyDescent="0.3"/>
    <row r="91" s="74" customFormat="1" x14ac:dyDescent="0.3"/>
    <row r="92" s="74" customFormat="1" x14ac:dyDescent="0.3"/>
    <row r="93" s="74" customFormat="1" x14ac:dyDescent="0.3"/>
    <row r="94" s="74" customFormat="1" x14ac:dyDescent="0.3"/>
    <row r="95" s="74" customFormat="1" x14ac:dyDescent="0.3"/>
    <row r="96" s="74" customFormat="1" x14ac:dyDescent="0.3"/>
    <row r="97" s="74" customFormat="1" x14ac:dyDescent="0.3"/>
    <row r="98" s="74" customFormat="1" x14ac:dyDescent="0.3"/>
    <row r="99" s="74" customFormat="1" x14ac:dyDescent="0.3"/>
    <row r="100" s="74" customFormat="1" x14ac:dyDescent="0.3"/>
    <row r="101" s="74" customFormat="1" x14ac:dyDescent="0.3"/>
    <row r="102" s="74" customFormat="1" x14ac:dyDescent="0.3"/>
    <row r="103" s="74" customFormat="1" x14ac:dyDescent="0.3"/>
    <row r="104" s="74" customFormat="1" x14ac:dyDescent="0.3"/>
    <row r="105" s="74" customFormat="1" x14ac:dyDescent="0.3"/>
    <row r="106" s="74" customFormat="1" x14ac:dyDescent="0.3"/>
    <row r="107" s="74" customFormat="1" x14ac:dyDescent="0.3"/>
    <row r="108" s="74" customFormat="1" x14ac:dyDescent="0.3"/>
    <row r="109" s="74" customFormat="1" x14ac:dyDescent="0.3"/>
    <row r="110" s="74" customFormat="1" x14ac:dyDescent="0.3"/>
    <row r="111" s="74" customFormat="1" x14ac:dyDescent="0.3"/>
    <row r="112" s="74" customFormat="1" x14ac:dyDescent="0.3"/>
    <row r="113" s="74" customFormat="1" x14ac:dyDescent="0.3"/>
    <row r="114" s="74" customFormat="1" x14ac:dyDescent="0.3"/>
    <row r="115" s="74" customFormat="1" x14ac:dyDescent="0.3"/>
    <row r="116" s="74" customFormat="1" x14ac:dyDescent="0.3"/>
    <row r="117" s="74" customFormat="1" x14ac:dyDescent="0.3"/>
    <row r="118" s="74" customFormat="1" x14ac:dyDescent="0.3"/>
    <row r="119" s="74" customFormat="1" x14ac:dyDescent="0.3"/>
    <row r="120" s="74" customFormat="1" x14ac:dyDescent="0.3"/>
    <row r="121" s="74" customFormat="1" x14ac:dyDescent="0.3"/>
    <row r="122" s="74" customFormat="1" x14ac:dyDescent="0.3"/>
    <row r="123" s="74" customFormat="1" x14ac:dyDescent="0.3"/>
    <row r="124" s="74" customFormat="1" x14ac:dyDescent="0.3"/>
    <row r="125" s="74" customFormat="1" x14ac:dyDescent="0.3"/>
    <row r="126" s="74" customFormat="1" x14ac:dyDescent="0.3"/>
    <row r="127" s="74" customFormat="1" x14ac:dyDescent="0.3"/>
    <row r="128" s="74" customFormat="1" x14ac:dyDescent="0.3"/>
    <row r="129" s="74" customFormat="1" x14ac:dyDescent="0.3"/>
    <row r="130" s="74" customFormat="1" x14ac:dyDescent="0.3"/>
    <row r="131" s="74" customFormat="1" x14ac:dyDescent="0.3"/>
    <row r="132" s="74" customFormat="1" x14ac:dyDescent="0.3"/>
    <row r="133" s="74" customFormat="1" x14ac:dyDescent="0.3"/>
    <row r="134" s="74" customFormat="1" x14ac:dyDescent="0.3"/>
    <row r="135" s="74" customFormat="1" x14ac:dyDescent="0.3"/>
    <row r="136" s="74" customFormat="1" x14ac:dyDescent="0.3"/>
    <row r="137" s="74" customFormat="1" x14ac:dyDescent="0.3"/>
    <row r="138" s="74" customFormat="1" x14ac:dyDescent="0.3"/>
    <row r="139" s="74" customFormat="1" x14ac:dyDescent="0.3"/>
    <row r="140" s="74" customFormat="1" x14ac:dyDescent="0.3"/>
    <row r="141" s="74" customFormat="1" x14ac:dyDescent="0.3"/>
    <row r="142" s="74" customFormat="1" x14ac:dyDescent="0.3"/>
    <row r="143" s="74" customFormat="1" x14ac:dyDescent="0.3"/>
    <row r="144" s="74" customFormat="1" x14ac:dyDescent="0.3"/>
    <row r="145" s="74" customFormat="1" x14ac:dyDescent="0.3"/>
    <row r="146" s="74" customFormat="1" x14ac:dyDescent="0.3"/>
    <row r="147" s="74" customFormat="1" x14ac:dyDescent="0.3"/>
    <row r="148" s="74" customFormat="1" x14ac:dyDescent="0.3"/>
    <row r="149" s="74" customFormat="1" x14ac:dyDescent="0.3"/>
    <row r="150" s="74" customFormat="1" x14ac:dyDescent="0.3"/>
    <row r="151" s="74" customFormat="1" x14ac:dyDescent="0.3"/>
    <row r="152" s="74" customFormat="1" x14ac:dyDescent="0.3"/>
    <row r="153" s="74" customFormat="1" x14ac:dyDescent="0.3"/>
    <row r="154" s="74" customFormat="1" x14ac:dyDescent="0.3"/>
    <row r="155" s="74" customFormat="1" x14ac:dyDescent="0.3"/>
    <row r="156" s="74" customFormat="1" x14ac:dyDescent="0.3"/>
    <row r="157" s="74" customFormat="1" x14ac:dyDescent="0.3"/>
    <row r="158" s="74" customFormat="1" x14ac:dyDescent="0.3"/>
    <row r="159" s="74" customFormat="1" x14ac:dyDescent="0.3"/>
    <row r="160" s="74" customFormat="1" x14ac:dyDescent="0.3"/>
    <row r="161" s="74" customFormat="1" x14ac:dyDescent="0.3"/>
    <row r="162" s="74" customFormat="1" x14ac:dyDescent="0.3"/>
    <row r="163" s="74" customFormat="1" x14ac:dyDescent="0.3"/>
    <row r="164" s="74" customFormat="1" x14ac:dyDescent="0.3"/>
    <row r="165" s="74" customFormat="1" x14ac:dyDescent="0.3"/>
    <row r="166" s="74" customFormat="1" x14ac:dyDescent="0.3"/>
    <row r="167" s="74" customFormat="1" x14ac:dyDescent="0.3"/>
    <row r="168" s="74" customFormat="1" x14ac:dyDescent="0.3"/>
    <row r="169" s="74" customFormat="1" x14ac:dyDescent="0.3"/>
    <row r="170" s="74" customFormat="1" x14ac:dyDescent="0.3"/>
    <row r="171" s="74" customFormat="1" x14ac:dyDescent="0.3"/>
    <row r="172" s="74" customFormat="1" x14ac:dyDescent="0.3"/>
    <row r="173" s="74" customFormat="1" x14ac:dyDescent="0.3"/>
    <row r="174" s="74" customFormat="1" x14ac:dyDescent="0.3"/>
    <row r="175" s="74" customFormat="1" x14ac:dyDescent="0.3"/>
    <row r="176" s="74" customFormat="1" x14ac:dyDescent="0.3"/>
    <row r="177" s="74" customFormat="1" x14ac:dyDescent="0.3"/>
    <row r="178" s="74" customFormat="1" x14ac:dyDescent="0.3"/>
    <row r="179" s="74" customFormat="1" x14ac:dyDescent="0.3"/>
    <row r="180" s="74" customFormat="1" x14ac:dyDescent="0.3"/>
    <row r="181" s="74" customFormat="1" x14ac:dyDescent="0.3"/>
    <row r="182" s="74" customFormat="1" x14ac:dyDescent="0.3"/>
    <row r="183" s="74" customFormat="1" x14ac:dyDescent="0.3"/>
    <row r="184" s="74" customFormat="1" x14ac:dyDescent="0.3"/>
    <row r="185" s="74" customFormat="1" x14ac:dyDescent="0.3"/>
    <row r="186" s="74" customFormat="1" x14ac:dyDescent="0.3"/>
    <row r="187" s="74" customFormat="1" x14ac:dyDescent="0.3"/>
    <row r="188" s="74" customFormat="1" x14ac:dyDescent="0.3"/>
    <row r="189" s="74" customFormat="1" x14ac:dyDescent="0.3"/>
    <row r="190" s="74" customFormat="1" x14ac:dyDescent="0.3"/>
    <row r="191" s="74" customFormat="1" x14ac:dyDescent="0.3"/>
    <row r="192" s="74" customFormat="1" x14ac:dyDescent="0.3"/>
    <row r="193" s="74" customFormat="1" x14ac:dyDescent="0.3"/>
    <row r="194" s="74" customFormat="1" x14ac:dyDescent="0.3"/>
    <row r="195" s="74" customFormat="1" x14ac:dyDescent="0.3"/>
    <row r="196" s="74" customFormat="1" x14ac:dyDescent="0.3"/>
    <row r="197" s="74" customFormat="1" x14ac:dyDescent="0.3"/>
    <row r="198" s="74" customFormat="1" x14ac:dyDescent="0.3"/>
    <row r="199" s="74" customFormat="1" x14ac:dyDescent="0.3"/>
    <row r="200" s="74" customFormat="1" x14ac:dyDescent="0.3"/>
    <row r="201" s="74" customFormat="1" x14ac:dyDescent="0.3"/>
    <row r="202" s="74" customFormat="1" x14ac:dyDescent="0.3"/>
    <row r="203" s="74" customFormat="1" x14ac:dyDescent="0.3"/>
    <row r="204" s="74" customFormat="1" x14ac:dyDescent="0.3"/>
    <row r="205" s="74" customFormat="1" x14ac:dyDescent="0.3"/>
    <row r="206" s="74" customFormat="1" x14ac:dyDescent="0.3"/>
    <row r="207" s="74" customFormat="1" x14ac:dyDescent="0.3"/>
    <row r="208" s="74" customFormat="1" x14ac:dyDescent="0.3"/>
    <row r="209" s="74" customFormat="1" x14ac:dyDescent="0.3"/>
    <row r="210" s="74" customFormat="1" x14ac:dyDescent="0.3"/>
    <row r="211" s="74" customFormat="1" x14ac:dyDescent="0.3"/>
    <row r="212" s="74" customFormat="1" x14ac:dyDescent="0.3"/>
    <row r="213" s="74" customFormat="1" x14ac:dyDescent="0.3"/>
    <row r="214" s="74" customFormat="1" x14ac:dyDescent="0.3"/>
    <row r="215" s="74" customFormat="1" x14ac:dyDescent="0.3"/>
    <row r="216" s="74" customFormat="1" x14ac:dyDescent="0.3"/>
    <row r="217" s="74" customFormat="1" x14ac:dyDescent="0.3"/>
    <row r="218" s="74" customFormat="1" x14ac:dyDescent="0.3"/>
    <row r="219" s="74" customFormat="1" x14ac:dyDescent="0.3"/>
    <row r="220" s="74" customFormat="1" x14ac:dyDescent="0.3"/>
    <row r="221" s="74" customFormat="1" x14ac:dyDescent="0.3"/>
  </sheetData>
  <sheetProtection algorithmName="SHA-512" hashValue="MREXMzyLvuxyZ4LJq6rMYoT+uf1XaarPzS2d0XRKAvygQrKjUP6KfzUdMP+77U5h3V1BxSynfQAeTFSlZ+EVmw==" saltValue="m8jOuY3Q8noZMP9E7a9nDg==" spinCount="100000" sheet="1" formatCells="0" formatColumns="0" formatRows="0" autoFilter="0"/>
  <mergeCells count="8">
    <mergeCell ref="D13:G13"/>
    <mergeCell ref="B10:H10"/>
    <mergeCell ref="B3:I3"/>
    <mergeCell ref="B4:I4"/>
    <mergeCell ref="B5:I5"/>
    <mergeCell ref="B6:I6"/>
    <mergeCell ref="B8:I8"/>
    <mergeCell ref="B11:H11"/>
  </mergeCells>
  <dataValidations count="2">
    <dataValidation type="list" showInputMessage="1" showErrorMessage="1" error="Veuillez sélectionner une option dans la liste déroulante." sqref="C15:C64" xr:uid="{74B803CD-64A2-4F08-AD32-BCFAFACA71BC}">
      <formula1>LST_Nom</formula1>
    </dataValidation>
    <dataValidation type="date" allowBlank="1" showInputMessage="1" showErrorMessage="1" error="Veuillez entrer une date valide qui ne dépasse pas la date d’aujourd’hui." sqref="F15:F64" xr:uid="{6B052E98-49B6-4185-AD45-96E7F1AB8916}">
      <formula1>18264</formula1>
      <formula2>TODAY()</formula2>
    </dataValidation>
  </dataValidations>
  <printOptions horizontalCentered="1" verticalCentered="1"/>
  <pageMargins left="0" right="0" top="0.39370078740157483" bottom="0.39370078740157483" header="0.19685039370078741" footer="0.19685039370078741"/>
  <pageSetup paperSize="9" scale="65" fitToHeight="0" orientation="landscape" horizontalDpi="1200" verticalDpi="1200" r:id="rId1"/>
  <headerFooter>
    <oddHeader>&amp;C&amp;"-,Gras"&amp;14Documentation &amp;"-,Normal"- Outil d'aide à la réalisation d'un inventaire des infrastructures vertes de gestion des eaux pluviales</oddHeader>
    <oddFooter>Page &amp;P de &amp;N</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88C97-8F91-48F0-A874-A1ED0DFBFEFA}">
  <sheetPr codeName="Feuil5">
    <tabColor rgb="FF8A1A65"/>
    <pageSetUpPr autoPageBreaks="0" fitToPage="1"/>
  </sheetPr>
  <dimension ref="A1:CK304"/>
  <sheetViews>
    <sheetView zoomScaleNormal="100" workbookViewId="0"/>
  </sheetViews>
  <sheetFormatPr baseColWidth="10" defaultColWidth="11.44140625" defaultRowHeight="14.4" x14ac:dyDescent="0.3"/>
  <cols>
    <col min="1" max="1" width="5.6640625" customWidth="1"/>
    <col min="5" max="5" width="12" customWidth="1"/>
    <col min="6" max="6" width="13.6640625" customWidth="1"/>
    <col min="7" max="7" width="5.33203125" customWidth="1"/>
    <col min="8" max="8" width="10.33203125" customWidth="1"/>
    <col min="9" max="9" width="13" customWidth="1"/>
    <col min="10" max="10" width="15.77734375" customWidth="1"/>
    <col min="11" max="16" width="13.6640625" customWidth="1"/>
    <col min="18" max="18" width="5.6640625" customWidth="1"/>
    <col min="19" max="89" width="11.44140625" style="74"/>
  </cols>
  <sheetData>
    <row r="1" spans="1:18" ht="15" thickBot="1" x14ac:dyDescent="0.35">
      <c r="A1" s="1"/>
      <c r="B1" s="2"/>
      <c r="C1" s="1"/>
      <c r="D1" s="1"/>
      <c r="E1" s="1"/>
      <c r="F1" s="1"/>
      <c r="G1" s="1"/>
      <c r="H1" s="1"/>
      <c r="I1" s="1"/>
      <c r="J1" s="1"/>
      <c r="K1" s="1"/>
      <c r="L1" s="1"/>
      <c r="M1" s="1"/>
      <c r="N1" s="1"/>
      <c r="O1" s="1"/>
      <c r="P1" s="1"/>
      <c r="Q1" s="1"/>
      <c r="R1" s="36"/>
    </row>
    <row r="2" spans="1:18" ht="12" customHeight="1" x14ac:dyDescent="0.3">
      <c r="A2" s="3"/>
      <c r="B2" s="348"/>
      <c r="C2" s="349"/>
      <c r="D2" s="349"/>
      <c r="E2" s="349"/>
      <c r="F2" s="349"/>
      <c r="G2" s="349"/>
      <c r="H2" s="349"/>
      <c r="I2" s="349"/>
      <c r="J2" s="349"/>
      <c r="K2" s="349"/>
      <c r="L2" s="349"/>
      <c r="M2" s="349"/>
      <c r="N2" s="349"/>
      <c r="O2" s="349"/>
      <c r="P2" s="349"/>
      <c r="Q2" s="350"/>
      <c r="R2" s="36"/>
    </row>
    <row r="3" spans="1:18" ht="4.2" customHeight="1" x14ac:dyDescent="0.3">
      <c r="A3" s="3"/>
      <c r="B3" s="608"/>
      <c r="C3" s="609"/>
      <c r="D3" s="609"/>
      <c r="E3" s="609"/>
      <c r="F3" s="609"/>
      <c r="G3" s="609"/>
      <c r="H3" s="609"/>
      <c r="I3" s="609"/>
      <c r="J3" s="609"/>
      <c r="K3" s="609"/>
      <c r="L3" s="609"/>
      <c r="M3" s="609"/>
      <c r="N3" s="609"/>
      <c r="O3" s="609"/>
      <c r="P3" s="609"/>
      <c r="Q3" s="610"/>
      <c r="R3" s="36"/>
    </row>
    <row r="4" spans="1:18" ht="55.2" customHeight="1" x14ac:dyDescent="0.3">
      <c r="A4" s="3"/>
      <c r="B4" s="611" t="s">
        <v>0</v>
      </c>
      <c r="C4" s="717"/>
      <c r="D4" s="717"/>
      <c r="E4" s="717"/>
      <c r="F4" s="717"/>
      <c r="G4" s="717"/>
      <c r="H4" s="717"/>
      <c r="I4" s="717"/>
      <c r="J4" s="717"/>
      <c r="K4" s="717"/>
      <c r="L4" s="717"/>
      <c r="M4" s="717"/>
      <c r="N4" s="717"/>
      <c r="O4" s="717"/>
      <c r="P4" s="717"/>
      <c r="Q4" s="718"/>
      <c r="R4" s="36"/>
    </row>
    <row r="5" spans="1:18" ht="4.95" customHeight="1" x14ac:dyDescent="0.3">
      <c r="A5" s="4"/>
      <c r="B5" s="614"/>
      <c r="C5" s="615"/>
      <c r="D5" s="615"/>
      <c r="E5" s="615"/>
      <c r="F5" s="615"/>
      <c r="G5" s="615"/>
      <c r="H5" s="615"/>
      <c r="I5" s="615"/>
      <c r="J5" s="615"/>
      <c r="K5" s="615"/>
      <c r="L5" s="615"/>
      <c r="M5" s="615"/>
      <c r="N5" s="615"/>
      <c r="O5" s="615"/>
      <c r="P5" s="615"/>
      <c r="Q5" s="616"/>
      <c r="R5" s="36"/>
    </row>
    <row r="6" spans="1:18" ht="15" customHeight="1" x14ac:dyDescent="0.3">
      <c r="A6" s="5"/>
      <c r="B6" s="741" t="s">
        <v>1</v>
      </c>
      <c r="C6" s="742"/>
      <c r="D6" s="742"/>
      <c r="E6" s="742"/>
      <c r="F6" s="742"/>
      <c r="G6" s="742"/>
      <c r="H6" s="742"/>
      <c r="I6" s="742"/>
      <c r="J6" s="742"/>
      <c r="K6" s="742"/>
      <c r="L6" s="742"/>
      <c r="M6" s="742"/>
      <c r="N6" s="742"/>
      <c r="O6" s="742"/>
      <c r="P6" s="742"/>
      <c r="Q6" s="743"/>
      <c r="R6" s="36"/>
    </row>
    <row r="7" spans="1:18" ht="15" customHeight="1" x14ac:dyDescent="0.3">
      <c r="A7" s="4"/>
      <c r="B7" s="722" t="s">
        <v>146</v>
      </c>
      <c r="C7" s="723"/>
      <c r="D7" s="691" t="str">
        <f>IF(TYPE_ORGANISATION="","",IF(OR(TYPE_ORGANISATION="Municipalité",TYPE_ORGANISATION="MRC",TYPE_ORGANISATION="Régie"),NOM_Organisation,NOM_Autre))</f>
        <v/>
      </c>
      <c r="E7" s="691"/>
      <c r="F7" s="691"/>
      <c r="G7" s="691"/>
      <c r="H7" s="691"/>
      <c r="I7" s="691"/>
      <c r="J7" s="691"/>
      <c r="K7" s="691"/>
      <c r="L7" s="691"/>
      <c r="M7" s="427"/>
      <c r="N7" s="427"/>
      <c r="O7" s="427"/>
      <c r="P7" s="427"/>
      <c r="Q7" s="442"/>
      <c r="R7" s="87"/>
    </row>
    <row r="8" spans="1:18" ht="15" customHeight="1" x14ac:dyDescent="0.3">
      <c r="A8" s="4"/>
      <c r="B8" s="722" t="s">
        <v>108</v>
      </c>
      <c r="C8" s="723"/>
      <c r="D8" s="691" t="str">
        <f>IF(TYPE_ORGANISATION="","",IF(OR(TYPE_ORGANISATION="Municipalité",TYPE_ORGANISATION="MRC",TYPE_ORGANISATION="Régie"),CODE_GEO,CODE_GEO_AUTRE))</f>
        <v/>
      </c>
      <c r="E8" s="691"/>
      <c r="F8" s="427"/>
      <c r="G8" s="427"/>
      <c r="H8" s="427"/>
      <c r="I8" s="427"/>
      <c r="J8" s="427"/>
      <c r="K8" s="427"/>
      <c r="L8" s="427"/>
      <c r="M8" s="427"/>
      <c r="N8" s="427"/>
      <c r="O8" s="427"/>
      <c r="P8" s="427"/>
      <c r="Q8" s="442"/>
      <c r="R8" s="88"/>
    </row>
    <row r="9" spans="1:18" ht="15" customHeight="1" x14ac:dyDescent="0.3">
      <c r="A9" s="4"/>
      <c r="B9" s="722" t="s">
        <v>147</v>
      </c>
      <c r="C9" s="723"/>
      <c r="D9" s="698" t="str">
        <f>IF(Identification!$H$11="","",Identification!$H$11)</f>
        <v/>
      </c>
      <c r="E9" s="698"/>
      <c r="F9" s="443"/>
      <c r="G9" s="443"/>
      <c r="H9" s="443"/>
      <c r="I9" s="443"/>
      <c r="J9" s="443"/>
      <c r="K9" s="443"/>
      <c r="L9" s="443"/>
      <c r="M9" s="443"/>
      <c r="N9" s="443"/>
      <c r="O9" s="443"/>
      <c r="P9" s="443"/>
      <c r="Q9" s="444"/>
      <c r="R9" s="88"/>
    </row>
    <row r="10" spans="1:18" ht="10.199999999999999" customHeight="1" thickBot="1" x14ac:dyDescent="0.35">
      <c r="A10" s="4"/>
      <c r="B10" s="429"/>
      <c r="C10" s="430"/>
      <c r="D10" s="430"/>
      <c r="E10" s="430"/>
      <c r="F10" s="430"/>
      <c r="G10" s="430"/>
      <c r="H10" s="430"/>
      <c r="I10" s="430"/>
      <c r="J10" s="430"/>
      <c r="K10" s="430"/>
      <c r="L10" s="430"/>
      <c r="M10" s="430"/>
      <c r="N10" s="430"/>
      <c r="O10" s="430"/>
      <c r="P10" s="430"/>
      <c r="Q10" s="445"/>
      <c r="R10" s="88"/>
    </row>
    <row r="11" spans="1:18" ht="19.95" customHeight="1" x14ac:dyDescent="0.3">
      <c r="A11" s="4"/>
      <c r="B11" s="4"/>
      <c r="C11" s="4"/>
      <c r="D11" s="4"/>
      <c r="E11" s="4"/>
      <c r="F11" s="4"/>
      <c r="G11" s="4"/>
      <c r="H11" s="4"/>
      <c r="I11" s="4"/>
      <c r="J11" s="4"/>
      <c r="K11" s="4"/>
      <c r="L11" s="4"/>
      <c r="M11" s="4"/>
      <c r="N11" s="4"/>
      <c r="O11" s="4"/>
      <c r="P11" s="4"/>
      <c r="Q11" s="4"/>
      <c r="R11" s="4"/>
    </row>
    <row r="12" spans="1:18" ht="25.2" customHeight="1" x14ac:dyDescent="0.3">
      <c r="A12" s="4"/>
      <c r="B12" s="620" t="s">
        <v>221</v>
      </c>
      <c r="C12" s="621"/>
      <c r="D12" s="621"/>
      <c r="E12" s="621"/>
      <c r="F12" s="621"/>
      <c r="G12" s="621"/>
      <c r="H12" s="621"/>
      <c r="I12" s="621"/>
      <c r="J12" s="621"/>
      <c r="K12" s="621"/>
      <c r="L12" s="621"/>
      <c r="M12" s="621"/>
      <c r="N12" s="621"/>
      <c r="O12" s="621"/>
      <c r="P12" s="621"/>
      <c r="Q12" s="622"/>
      <c r="R12" s="87"/>
    </row>
    <row r="13" spans="1:18" ht="25.2" customHeight="1" x14ac:dyDescent="0.3">
      <c r="A13" s="4"/>
      <c r="B13" s="744" t="s">
        <v>222</v>
      </c>
      <c r="C13" s="745"/>
      <c r="D13" s="74"/>
      <c r="E13" s="74"/>
      <c r="F13" s="74"/>
      <c r="G13" s="74"/>
      <c r="H13" s="74"/>
      <c r="I13" s="74"/>
      <c r="J13" s="74"/>
      <c r="K13" s="74"/>
      <c r="L13" s="74"/>
      <c r="M13" s="74"/>
      <c r="N13" s="74"/>
      <c r="O13" s="74"/>
      <c r="P13" s="74"/>
      <c r="Q13" s="75"/>
      <c r="R13" s="87"/>
    </row>
    <row r="14" spans="1:18" ht="25.2" customHeight="1" x14ac:dyDescent="0.3">
      <c r="A14" s="4"/>
      <c r="B14" s="744" t="s">
        <v>223</v>
      </c>
      <c r="C14" s="745"/>
      <c r="D14" s="745"/>
      <c r="E14" s="74"/>
      <c r="F14" s="74"/>
      <c r="G14" s="74"/>
      <c r="H14" s="74"/>
      <c r="I14" s="74"/>
      <c r="J14" s="74"/>
      <c r="K14" s="74"/>
      <c r="L14" s="74"/>
      <c r="M14" s="74"/>
      <c r="N14" s="74"/>
      <c r="O14" s="74"/>
      <c r="P14" s="74"/>
      <c r="Q14" s="75"/>
      <c r="R14" s="87"/>
    </row>
    <row r="15" spans="1:18" ht="25.2" customHeight="1" x14ac:dyDescent="0.3">
      <c r="A15" s="4"/>
      <c r="B15" s="746" t="s">
        <v>224</v>
      </c>
      <c r="C15" s="747"/>
      <c r="D15" s="77"/>
      <c r="E15" s="77"/>
      <c r="F15" s="77"/>
      <c r="G15" s="77"/>
      <c r="H15" s="77"/>
      <c r="I15" s="77"/>
      <c r="J15" s="77"/>
      <c r="K15" s="77"/>
      <c r="L15" s="77"/>
      <c r="M15" s="77"/>
      <c r="N15" s="77"/>
      <c r="O15" s="77"/>
      <c r="P15" s="77"/>
      <c r="Q15" s="78"/>
      <c r="R15" s="87"/>
    </row>
    <row r="16" spans="1:18" ht="19.95" customHeight="1" x14ac:dyDescent="0.3">
      <c r="A16" s="5"/>
      <c r="B16" s="6"/>
      <c r="C16" s="7"/>
      <c r="D16" s="7"/>
      <c r="E16" s="7"/>
      <c r="F16" s="7"/>
      <c r="G16" s="7"/>
      <c r="H16" s="7"/>
      <c r="I16" s="7"/>
      <c r="J16" s="7"/>
      <c r="K16" s="7"/>
      <c r="L16" s="7"/>
      <c r="M16" s="7"/>
      <c r="N16" s="7"/>
      <c r="O16" s="7"/>
      <c r="P16" s="7"/>
      <c r="Q16" s="8"/>
      <c r="R16" s="36"/>
    </row>
    <row r="17" spans="1:18" ht="25.2" customHeight="1" x14ac:dyDescent="0.3">
      <c r="A17" s="9"/>
      <c r="B17" s="620" t="s">
        <v>149</v>
      </c>
      <c r="C17" s="621"/>
      <c r="D17" s="621"/>
      <c r="E17" s="621"/>
      <c r="F17" s="621"/>
      <c r="G17" s="621"/>
      <c r="H17" s="621"/>
      <c r="I17" s="621"/>
      <c r="J17" s="621"/>
      <c r="K17" s="621"/>
      <c r="L17" s="621"/>
      <c r="M17" s="621"/>
      <c r="N17" s="621"/>
      <c r="O17" s="621"/>
      <c r="P17" s="621"/>
      <c r="Q17" s="622"/>
      <c r="R17" s="36"/>
    </row>
    <row r="18" spans="1:18" ht="10.95" customHeight="1" x14ac:dyDescent="0.3">
      <c r="A18" s="1"/>
      <c r="B18" s="432"/>
      <c r="C18" s="433"/>
      <c r="D18" s="433"/>
      <c r="E18" s="433"/>
      <c r="F18" s="433"/>
      <c r="G18" s="433"/>
      <c r="H18" s="433"/>
      <c r="I18" s="433"/>
      <c r="J18" s="433"/>
      <c r="K18" s="433"/>
      <c r="L18" s="16"/>
      <c r="M18" s="16"/>
      <c r="N18" s="16"/>
      <c r="O18" s="16"/>
      <c r="P18" s="16"/>
      <c r="Q18" s="21"/>
      <c r="R18" s="36"/>
    </row>
    <row r="19" spans="1:18" ht="25.2" customHeight="1" x14ac:dyDescent="0.3">
      <c r="A19" s="1"/>
      <c r="B19" s="734" t="s">
        <v>225</v>
      </c>
      <c r="C19" s="735"/>
      <c r="D19" s="735"/>
      <c r="E19" s="735"/>
      <c r="F19" s="435">
        <f>Calculs!M14</f>
        <v>0</v>
      </c>
      <c r="G19" s="436"/>
      <c r="H19" s="437"/>
      <c r="I19" s="437"/>
      <c r="J19" s="434"/>
      <c r="K19" s="434"/>
      <c r="L19" s="67"/>
      <c r="M19" s="67"/>
      <c r="N19" s="67"/>
      <c r="O19" s="67"/>
      <c r="P19" s="67"/>
      <c r="Q19" s="68"/>
      <c r="R19" s="36"/>
    </row>
    <row r="20" spans="1:18" ht="11.4" customHeight="1" x14ac:dyDescent="0.3">
      <c r="A20" s="1"/>
      <c r="B20" s="438"/>
      <c r="C20" s="439"/>
      <c r="D20" s="439"/>
      <c r="E20" s="439"/>
      <c r="F20" s="439"/>
      <c r="G20" s="440"/>
      <c r="H20" s="437"/>
      <c r="I20" s="437"/>
      <c r="J20" s="434"/>
      <c r="K20" s="434"/>
      <c r="L20" s="67"/>
      <c r="M20" s="67"/>
      <c r="N20" s="67"/>
      <c r="O20" s="67"/>
      <c r="P20" s="67"/>
      <c r="Q20" s="68"/>
      <c r="R20" s="36"/>
    </row>
    <row r="21" spans="1:18" ht="25.2" customHeight="1" x14ac:dyDescent="0.3">
      <c r="A21" s="9"/>
      <c r="B21" s="734" t="s">
        <v>226</v>
      </c>
      <c r="C21" s="735"/>
      <c r="D21" s="735"/>
      <c r="E21" s="735"/>
      <c r="F21" s="435">
        <f>Calculs!P14</f>
        <v>0</v>
      </c>
      <c r="G21" s="315"/>
      <c r="H21" s="738" t="s">
        <v>227</v>
      </c>
      <c r="I21" s="738"/>
      <c r="J21" s="435">
        <f>Calculs!P15</f>
        <v>0</v>
      </c>
      <c r="K21" s="436"/>
      <c r="L21" s="22"/>
      <c r="M21" s="22"/>
      <c r="N21" s="22"/>
      <c r="O21" s="22"/>
      <c r="P21" s="22"/>
      <c r="Q21" s="23"/>
      <c r="R21" s="36"/>
    </row>
    <row r="22" spans="1:18" ht="11.4" customHeight="1" x14ac:dyDescent="0.3">
      <c r="A22" s="9"/>
      <c r="B22" s="438"/>
      <c r="C22" s="439"/>
      <c r="D22" s="439"/>
      <c r="E22" s="439"/>
      <c r="F22" s="439"/>
      <c r="G22" s="437"/>
      <c r="H22" s="441"/>
      <c r="I22" s="441"/>
      <c r="J22" s="22"/>
      <c r="K22" s="22"/>
      <c r="L22" s="22"/>
      <c r="M22" s="22"/>
      <c r="N22" s="22"/>
      <c r="O22" s="22"/>
      <c r="P22" s="22"/>
      <c r="Q22" s="23"/>
      <c r="R22" s="36"/>
    </row>
    <row r="23" spans="1:18" ht="25.2" customHeight="1" x14ac:dyDescent="0.3">
      <c r="A23" s="1"/>
      <c r="B23" s="734" t="s">
        <v>228</v>
      </c>
      <c r="C23" s="735"/>
      <c r="D23" s="735"/>
      <c r="E23" s="735"/>
      <c r="F23" s="435">
        <f>Calculs!S15</f>
        <v>0</v>
      </c>
      <c r="G23" s="315"/>
      <c r="H23" s="738" t="s">
        <v>229</v>
      </c>
      <c r="I23" s="738"/>
      <c r="J23" s="435">
        <f>Calculs!S14</f>
        <v>0</v>
      </c>
      <c r="K23" s="436"/>
      <c r="L23" s="16"/>
      <c r="M23" s="16"/>
      <c r="N23" s="16"/>
      <c r="O23" s="16"/>
      <c r="P23" s="16"/>
      <c r="Q23" s="21"/>
      <c r="R23" s="36"/>
    </row>
    <row r="24" spans="1:18" ht="13.2" customHeight="1" x14ac:dyDescent="0.3">
      <c r="A24" s="1"/>
      <c r="B24" s="432"/>
      <c r="C24" s="433"/>
      <c r="D24" s="433"/>
      <c r="E24" s="433"/>
      <c r="F24" s="433"/>
      <c r="G24" s="433"/>
      <c r="H24" s="433"/>
      <c r="I24" s="433"/>
      <c r="J24" s="433"/>
      <c r="K24" s="433"/>
      <c r="L24" s="16"/>
      <c r="M24" s="16"/>
      <c r="N24" s="16"/>
      <c r="O24" s="16"/>
      <c r="P24" s="16"/>
      <c r="Q24" s="21"/>
      <c r="R24" s="36"/>
    </row>
    <row r="25" spans="1:18" ht="19.95" customHeight="1" x14ac:dyDescent="0.3">
      <c r="A25" s="1"/>
      <c r="B25" s="19"/>
      <c r="C25" s="16"/>
      <c r="D25" s="16"/>
      <c r="E25" s="16"/>
      <c r="F25" s="16"/>
      <c r="G25" s="16"/>
      <c r="H25" s="16"/>
      <c r="I25" s="16"/>
      <c r="J25" s="16"/>
      <c r="K25" s="16"/>
      <c r="L25" s="16"/>
      <c r="M25" s="16"/>
      <c r="N25" s="16"/>
      <c r="O25" s="16"/>
      <c r="P25" s="16"/>
      <c r="Q25" s="21"/>
      <c r="R25" s="36"/>
    </row>
    <row r="26" spans="1:18" ht="19.95" customHeight="1" x14ac:dyDescent="0.3">
      <c r="A26" s="1"/>
      <c r="B26" s="19"/>
      <c r="C26" s="16"/>
      <c r="D26" s="16"/>
      <c r="E26" s="16"/>
      <c r="F26" s="16"/>
      <c r="G26" s="16"/>
      <c r="H26" s="16"/>
      <c r="I26" s="16"/>
      <c r="J26" s="16"/>
      <c r="K26" s="16"/>
      <c r="L26" s="16"/>
      <c r="M26" s="16"/>
      <c r="N26" s="16"/>
      <c r="O26" s="16"/>
      <c r="P26" s="16"/>
      <c r="Q26" s="21"/>
      <c r="R26" s="36"/>
    </row>
    <row r="27" spans="1:18" ht="19.95" customHeight="1" x14ac:dyDescent="0.3">
      <c r="A27" s="1"/>
      <c r="B27" s="19"/>
      <c r="C27" s="16"/>
      <c r="D27" s="16"/>
      <c r="E27" s="16"/>
      <c r="F27" s="16"/>
      <c r="G27" s="16"/>
      <c r="H27" s="16"/>
      <c r="I27" s="16"/>
      <c r="J27" s="16"/>
      <c r="K27" s="16"/>
      <c r="L27" s="16"/>
      <c r="M27" s="16"/>
      <c r="N27" s="16"/>
      <c r="O27" s="16"/>
      <c r="P27" s="16"/>
      <c r="Q27" s="21"/>
      <c r="R27" s="36"/>
    </row>
    <row r="28" spans="1:18" ht="19.95" customHeight="1" x14ac:dyDescent="0.3">
      <c r="A28" s="36"/>
      <c r="B28" s="73"/>
      <c r="C28" s="74"/>
      <c r="D28" s="74"/>
      <c r="E28" s="74"/>
      <c r="F28" s="74"/>
      <c r="G28" s="74"/>
      <c r="H28" s="74"/>
      <c r="I28" s="74"/>
      <c r="J28" s="74"/>
      <c r="K28" s="74"/>
      <c r="L28" s="74"/>
      <c r="M28" s="74"/>
      <c r="N28" s="74"/>
      <c r="O28" s="74"/>
      <c r="P28" s="74"/>
      <c r="Q28" s="75"/>
      <c r="R28" s="36"/>
    </row>
    <row r="29" spans="1:18" ht="19.95" customHeight="1" x14ac:dyDescent="0.3">
      <c r="A29" s="36"/>
      <c r="B29" s="73"/>
      <c r="C29" s="74"/>
      <c r="D29" s="74"/>
      <c r="E29" s="74"/>
      <c r="F29" s="74"/>
      <c r="G29" s="74"/>
      <c r="H29" s="74"/>
      <c r="I29" s="74"/>
      <c r="J29" s="74"/>
      <c r="K29" s="74"/>
      <c r="L29" s="74"/>
      <c r="M29" s="74"/>
      <c r="N29" s="74"/>
      <c r="O29" s="74"/>
      <c r="P29" s="74"/>
      <c r="Q29" s="75"/>
      <c r="R29" s="36"/>
    </row>
    <row r="30" spans="1:18" ht="19.95" customHeight="1" x14ac:dyDescent="0.3">
      <c r="A30" s="36"/>
      <c r="B30" s="73"/>
      <c r="C30" s="74"/>
      <c r="D30" s="74"/>
      <c r="E30" s="74"/>
      <c r="F30" s="74"/>
      <c r="G30" s="74"/>
      <c r="H30" s="74"/>
      <c r="I30" s="74"/>
      <c r="J30" s="74"/>
      <c r="K30" s="74"/>
      <c r="L30" s="74"/>
      <c r="M30" s="74"/>
      <c r="N30" s="74"/>
      <c r="O30" s="74"/>
      <c r="P30" s="74"/>
      <c r="Q30" s="75"/>
      <c r="R30" s="36"/>
    </row>
    <row r="31" spans="1:18" ht="19.95" customHeight="1" x14ac:dyDescent="0.3">
      <c r="A31" s="36"/>
      <c r="B31" s="73"/>
      <c r="C31" s="74"/>
      <c r="D31" s="74"/>
      <c r="E31" s="74"/>
      <c r="F31" s="74"/>
      <c r="G31" s="74"/>
      <c r="H31" s="74"/>
      <c r="I31" s="74"/>
      <c r="J31" s="74"/>
      <c r="K31" s="74"/>
      <c r="L31" s="74"/>
      <c r="M31" s="74"/>
      <c r="N31" s="74"/>
      <c r="O31" s="74"/>
      <c r="P31" s="74"/>
      <c r="Q31" s="75"/>
      <c r="R31" s="36"/>
    </row>
    <row r="32" spans="1:18" ht="19.95" customHeight="1" x14ac:dyDescent="0.3">
      <c r="A32" s="36"/>
      <c r="B32" s="73"/>
      <c r="C32" s="74"/>
      <c r="D32" s="74"/>
      <c r="E32" s="74"/>
      <c r="F32" s="74"/>
      <c r="G32" s="74"/>
      <c r="H32" s="74"/>
      <c r="I32" s="74"/>
      <c r="J32" s="74"/>
      <c r="K32" s="74"/>
      <c r="L32" s="74"/>
      <c r="M32" s="74"/>
      <c r="N32" s="74"/>
      <c r="O32" s="74"/>
      <c r="P32" s="74"/>
      <c r="Q32" s="75"/>
      <c r="R32" s="36"/>
    </row>
    <row r="33" spans="1:18" ht="19.95" customHeight="1" x14ac:dyDescent="0.3">
      <c r="A33" s="36"/>
      <c r="B33" s="73"/>
      <c r="C33" s="74"/>
      <c r="D33" s="74"/>
      <c r="E33" s="74"/>
      <c r="F33" s="74"/>
      <c r="G33" s="74"/>
      <c r="H33" s="74"/>
      <c r="I33" s="74"/>
      <c r="J33" s="74"/>
      <c r="K33" s="74"/>
      <c r="L33" s="74"/>
      <c r="M33" s="74"/>
      <c r="N33" s="74"/>
      <c r="O33" s="74"/>
      <c r="P33" s="74"/>
      <c r="Q33" s="75"/>
      <c r="R33" s="36"/>
    </row>
    <row r="34" spans="1:18" ht="19.95" customHeight="1" x14ac:dyDescent="0.3">
      <c r="A34" s="36"/>
      <c r="B34" s="73"/>
      <c r="C34" s="74"/>
      <c r="D34" s="74"/>
      <c r="E34" s="74"/>
      <c r="F34" s="74"/>
      <c r="G34" s="74"/>
      <c r="H34" s="74"/>
      <c r="I34" s="74"/>
      <c r="J34" s="74"/>
      <c r="K34" s="74"/>
      <c r="L34" s="74"/>
      <c r="M34" s="74"/>
      <c r="N34" s="74"/>
      <c r="O34" s="74"/>
      <c r="P34" s="74"/>
      <c r="Q34" s="75"/>
      <c r="R34" s="36"/>
    </row>
    <row r="35" spans="1:18" ht="19.95" customHeight="1" x14ac:dyDescent="0.3">
      <c r="A35" s="36"/>
      <c r="B35" s="73"/>
      <c r="C35" s="74"/>
      <c r="D35" s="74"/>
      <c r="E35" s="74"/>
      <c r="F35" s="74"/>
      <c r="G35" s="74"/>
      <c r="H35" s="74"/>
      <c r="I35" s="74"/>
      <c r="J35" s="74"/>
      <c r="K35" s="74"/>
      <c r="L35" s="74"/>
      <c r="M35" s="74"/>
      <c r="N35" s="74"/>
      <c r="O35" s="74"/>
      <c r="P35" s="74"/>
      <c r="Q35" s="75"/>
      <c r="R35" s="36"/>
    </row>
    <row r="36" spans="1:18" ht="19.95" customHeight="1" x14ac:dyDescent="0.3">
      <c r="A36" s="36"/>
      <c r="B36" s="73"/>
      <c r="C36" s="74"/>
      <c r="D36" s="74"/>
      <c r="E36" s="74"/>
      <c r="F36" s="74"/>
      <c r="G36" s="74"/>
      <c r="H36" s="74"/>
      <c r="I36" s="74"/>
      <c r="J36" s="74"/>
      <c r="K36" s="74"/>
      <c r="L36" s="74"/>
      <c r="M36" s="74"/>
      <c r="N36" s="74"/>
      <c r="O36" s="74"/>
      <c r="P36" s="74"/>
      <c r="Q36" s="75"/>
      <c r="R36" s="36"/>
    </row>
    <row r="37" spans="1:18" ht="19.95" customHeight="1" x14ac:dyDescent="0.3">
      <c r="A37" s="36"/>
      <c r="B37" s="73"/>
      <c r="C37" s="74"/>
      <c r="D37" s="74"/>
      <c r="E37" s="74"/>
      <c r="F37" s="74"/>
      <c r="G37" s="74"/>
      <c r="H37" s="74"/>
      <c r="I37" s="74"/>
      <c r="J37" s="74"/>
      <c r="K37" s="74"/>
      <c r="L37" s="74"/>
      <c r="M37" s="74"/>
      <c r="N37" s="74"/>
      <c r="O37" s="74"/>
      <c r="P37" s="74"/>
      <c r="Q37" s="75"/>
      <c r="R37" s="36"/>
    </row>
    <row r="38" spans="1:18" ht="19.95" customHeight="1" x14ac:dyDescent="0.3">
      <c r="A38" s="36"/>
      <c r="B38" s="73"/>
      <c r="C38" s="74"/>
      <c r="D38" s="74"/>
      <c r="E38" s="74"/>
      <c r="F38" s="74"/>
      <c r="G38" s="74"/>
      <c r="H38" s="74"/>
      <c r="I38" s="74"/>
      <c r="J38" s="74"/>
      <c r="K38" s="74"/>
      <c r="L38" s="74"/>
      <c r="M38" s="74"/>
      <c r="N38" s="74"/>
      <c r="O38" s="74"/>
      <c r="P38" s="74"/>
      <c r="Q38" s="75"/>
      <c r="R38" s="36"/>
    </row>
    <row r="39" spans="1:18" ht="19.95" customHeight="1" x14ac:dyDescent="0.3">
      <c r="A39" s="36"/>
      <c r="B39" s="73"/>
      <c r="C39" s="74"/>
      <c r="D39" s="74"/>
      <c r="E39" s="74"/>
      <c r="F39" s="74"/>
      <c r="G39" s="74"/>
      <c r="H39" s="74"/>
      <c r="I39" s="74"/>
      <c r="J39" s="74"/>
      <c r="K39" s="74"/>
      <c r="L39" s="74"/>
      <c r="M39" s="74"/>
      <c r="N39" s="74"/>
      <c r="O39" s="74"/>
      <c r="P39" s="74"/>
      <c r="Q39" s="75"/>
      <c r="R39" s="36"/>
    </row>
    <row r="40" spans="1:18" ht="19.95" customHeight="1" x14ac:dyDescent="0.3">
      <c r="A40" s="36"/>
      <c r="B40" s="73"/>
      <c r="C40" s="74"/>
      <c r="D40" s="74"/>
      <c r="E40" s="74"/>
      <c r="F40" s="74"/>
      <c r="G40" s="74"/>
      <c r="H40" s="74"/>
      <c r="I40" s="74"/>
      <c r="J40" s="74"/>
      <c r="K40" s="74"/>
      <c r="L40" s="74"/>
      <c r="M40" s="74"/>
      <c r="N40" s="74"/>
      <c r="O40" s="74"/>
      <c r="P40" s="74"/>
      <c r="Q40" s="75"/>
      <c r="R40" s="36"/>
    </row>
    <row r="41" spans="1:18" ht="19.95" customHeight="1" x14ac:dyDescent="0.3">
      <c r="A41" s="36"/>
      <c r="B41" s="73"/>
      <c r="C41" s="74"/>
      <c r="D41" s="74"/>
      <c r="E41" s="74"/>
      <c r="F41" s="74"/>
      <c r="G41" s="74"/>
      <c r="H41" s="74"/>
      <c r="I41" s="74"/>
      <c r="J41" s="74"/>
      <c r="K41" s="74"/>
      <c r="L41" s="74"/>
      <c r="M41" s="74"/>
      <c r="N41" s="74"/>
      <c r="O41" s="74"/>
      <c r="P41" s="74"/>
      <c r="Q41" s="75"/>
      <c r="R41" s="36"/>
    </row>
    <row r="42" spans="1:18" ht="19.95" customHeight="1" x14ac:dyDescent="0.3">
      <c r="A42" s="36"/>
      <c r="B42" s="73"/>
      <c r="C42" s="74"/>
      <c r="D42" s="74"/>
      <c r="E42" s="74"/>
      <c r="F42" s="74"/>
      <c r="G42" s="74"/>
      <c r="H42" s="74"/>
      <c r="I42" s="74"/>
      <c r="J42" s="74"/>
      <c r="K42" s="74"/>
      <c r="L42" s="74"/>
      <c r="M42" s="74"/>
      <c r="N42" s="74"/>
      <c r="O42" s="74"/>
      <c r="P42" s="74"/>
      <c r="Q42" s="75"/>
      <c r="R42" s="36"/>
    </row>
    <row r="43" spans="1:18" ht="19.95" customHeight="1" x14ac:dyDescent="0.3">
      <c r="A43" s="36"/>
      <c r="B43" s="73"/>
      <c r="C43" s="74"/>
      <c r="D43" s="74"/>
      <c r="E43" s="74"/>
      <c r="F43" s="74"/>
      <c r="G43" s="74"/>
      <c r="H43" s="74"/>
      <c r="I43" s="74"/>
      <c r="J43" s="74"/>
      <c r="K43" s="74"/>
      <c r="L43" s="74"/>
      <c r="M43" s="74"/>
      <c r="N43" s="74"/>
      <c r="O43" s="74"/>
      <c r="P43" s="74"/>
      <c r="Q43" s="75"/>
      <c r="R43" s="36"/>
    </row>
    <row r="44" spans="1:18" ht="19.95" customHeight="1" x14ac:dyDescent="0.3">
      <c r="A44" s="36"/>
      <c r="B44" s="73"/>
      <c r="C44" s="74"/>
      <c r="D44" s="74"/>
      <c r="E44" s="74"/>
      <c r="F44" s="74"/>
      <c r="G44" s="74"/>
      <c r="H44" s="74"/>
      <c r="I44" s="74"/>
      <c r="J44" s="74"/>
      <c r="K44" s="74"/>
      <c r="L44" s="74"/>
      <c r="M44" s="74"/>
      <c r="N44" s="74"/>
      <c r="O44" s="74"/>
      <c r="P44" s="74"/>
      <c r="Q44" s="75"/>
      <c r="R44" s="36"/>
    </row>
    <row r="45" spans="1:18" ht="19.95" customHeight="1" x14ac:dyDescent="0.3">
      <c r="A45" s="36"/>
      <c r="B45" s="73"/>
      <c r="C45" s="74"/>
      <c r="D45" s="74"/>
      <c r="E45" s="74"/>
      <c r="F45" s="74"/>
      <c r="G45" s="74"/>
      <c r="H45" s="74"/>
      <c r="I45" s="74"/>
      <c r="J45" s="74"/>
      <c r="K45" s="74"/>
      <c r="L45" s="74"/>
      <c r="M45" s="74"/>
      <c r="N45" s="74"/>
      <c r="O45" s="74"/>
      <c r="P45" s="74"/>
      <c r="Q45" s="75"/>
      <c r="R45" s="36"/>
    </row>
    <row r="46" spans="1:18" ht="25.2" customHeight="1" x14ac:dyDescent="0.3">
      <c r="A46" s="36"/>
      <c r="B46" s="19"/>
      <c r="C46" s="16"/>
      <c r="D46" s="16"/>
      <c r="E46" s="16"/>
      <c r="F46" s="16"/>
      <c r="G46" s="16"/>
      <c r="H46" s="16"/>
      <c r="I46" s="16"/>
      <c r="J46" s="16"/>
      <c r="K46" s="16"/>
      <c r="L46" s="16"/>
      <c r="M46" s="16"/>
      <c r="N46" s="16"/>
      <c r="O46" s="16"/>
      <c r="P46" s="16"/>
      <c r="Q46" s="21"/>
      <c r="R46" s="36"/>
    </row>
    <row r="47" spans="1:18" ht="19.95" customHeight="1" x14ac:dyDescent="0.3">
      <c r="A47" s="36"/>
      <c r="B47" s="25"/>
      <c r="C47" s="14"/>
      <c r="D47" s="14"/>
      <c r="E47" s="14"/>
      <c r="F47" s="14"/>
      <c r="G47" s="14"/>
      <c r="H47" s="14"/>
      <c r="I47" s="14"/>
      <c r="J47" s="14"/>
      <c r="K47" s="14"/>
      <c r="L47" s="14"/>
      <c r="M47" s="14"/>
      <c r="N47" s="14"/>
      <c r="O47" s="14"/>
      <c r="P47" s="14"/>
      <c r="Q47" s="15"/>
      <c r="R47" s="36"/>
    </row>
    <row r="48" spans="1:18" ht="19.95" customHeight="1" x14ac:dyDescent="0.3">
      <c r="A48" s="36"/>
      <c r="B48" s="36"/>
      <c r="C48" s="36"/>
      <c r="D48" s="36"/>
      <c r="E48" s="36"/>
      <c r="F48" s="36"/>
      <c r="G48" s="36"/>
      <c r="H48" s="36"/>
      <c r="I48" s="36"/>
      <c r="J48" s="36"/>
      <c r="K48" s="36"/>
      <c r="L48" s="36"/>
      <c r="M48" s="36"/>
      <c r="N48" s="36"/>
      <c r="O48" s="36"/>
      <c r="P48" s="36"/>
      <c r="Q48" s="36"/>
      <c r="R48" s="36"/>
    </row>
    <row r="49" spans="1:18" ht="25.2" customHeight="1" x14ac:dyDescent="0.3">
      <c r="A49" s="36"/>
      <c r="B49" s="620" t="s">
        <v>150</v>
      </c>
      <c r="C49" s="621"/>
      <c r="D49" s="621"/>
      <c r="E49" s="621"/>
      <c r="F49" s="621"/>
      <c r="G49" s="621"/>
      <c r="H49" s="621"/>
      <c r="I49" s="621"/>
      <c r="J49" s="621"/>
      <c r="K49" s="621"/>
      <c r="L49" s="621"/>
      <c r="M49" s="621"/>
      <c r="N49" s="621"/>
      <c r="O49" s="621"/>
      <c r="P49" s="621"/>
      <c r="Q49" s="622"/>
      <c r="R49" s="36"/>
    </row>
    <row r="50" spans="1:18" ht="16.95" customHeight="1" x14ac:dyDescent="0.3">
      <c r="A50" s="36"/>
      <c r="B50" s="432"/>
      <c r="C50" s="433"/>
      <c r="D50" s="433"/>
      <c r="E50" s="433"/>
      <c r="F50" s="433"/>
      <c r="G50" s="433"/>
      <c r="H50" s="433"/>
      <c r="I50" s="433"/>
      <c r="J50" s="16"/>
      <c r="K50" s="16"/>
      <c r="L50" s="16"/>
      <c r="M50" s="16"/>
      <c r="N50" s="16"/>
      <c r="O50" s="16"/>
      <c r="P50" s="16"/>
      <c r="Q50" s="21"/>
      <c r="R50" s="36"/>
    </row>
    <row r="51" spans="1:18" ht="25.2" customHeight="1" x14ac:dyDescent="0.3">
      <c r="A51" s="36"/>
      <c r="B51" s="734" t="s">
        <v>230</v>
      </c>
      <c r="C51" s="735"/>
      <c r="D51" s="735"/>
      <c r="E51" s="736"/>
      <c r="F51" s="740" t="str">
        <f>IF(Calculs!W14=0,"",Calculs!W14)</f>
        <v/>
      </c>
      <c r="G51" s="740"/>
      <c r="H51" s="434"/>
      <c r="I51" s="434"/>
      <c r="J51" s="67"/>
      <c r="K51" s="67"/>
      <c r="L51" s="67"/>
      <c r="M51" s="67"/>
      <c r="N51" s="67"/>
      <c r="O51" s="67"/>
      <c r="P51" s="67"/>
      <c r="Q51" s="68"/>
      <c r="R51" s="36"/>
    </row>
    <row r="52" spans="1:18" ht="33" customHeight="1" x14ac:dyDescent="0.3">
      <c r="A52" s="36"/>
      <c r="B52" s="24"/>
      <c r="C52" s="22"/>
      <c r="D52" s="22"/>
      <c r="E52" s="22"/>
      <c r="F52" s="22"/>
      <c r="G52" s="22"/>
      <c r="H52" s="22"/>
      <c r="I52" s="22"/>
      <c r="J52" s="22"/>
      <c r="K52" s="22"/>
      <c r="L52" s="22"/>
      <c r="M52" s="177"/>
      <c r="N52" s="22"/>
      <c r="O52" s="22"/>
      <c r="P52" s="22"/>
      <c r="Q52" s="23"/>
      <c r="R52" s="36"/>
    </row>
    <row r="53" spans="1:18" ht="25.2" customHeight="1" x14ac:dyDescent="0.3">
      <c r="A53" s="36"/>
      <c r="B53" s="73"/>
      <c r="C53" s="74" t="s">
        <v>231</v>
      </c>
      <c r="D53" s="74"/>
      <c r="E53" s="74"/>
      <c r="F53" s="74"/>
      <c r="G53" s="74"/>
      <c r="H53" s="74"/>
      <c r="I53" s="74"/>
      <c r="J53" s="74"/>
      <c r="K53" s="74"/>
      <c r="L53" s="74"/>
      <c r="M53" s="74"/>
      <c r="N53" s="74"/>
      <c r="O53" s="74"/>
      <c r="P53" s="74"/>
      <c r="Q53" s="75"/>
      <c r="R53" s="36"/>
    </row>
    <row r="54" spans="1:18" ht="25.2" customHeight="1" x14ac:dyDescent="0.3">
      <c r="A54" s="36"/>
      <c r="B54" s="73"/>
      <c r="C54" s="74"/>
      <c r="D54" s="74"/>
      <c r="E54" s="74"/>
      <c r="F54" s="74"/>
      <c r="G54" s="74"/>
      <c r="H54" s="74"/>
      <c r="I54" s="74"/>
      <c r="J54" s="74"/>
      <c r="K54" s="74"/>
      <c r="L54" s="74"/>
      <c r="M54" s="74"/>
      <c r="N54" s="74"/>
      <c r="O54" s="74"/>
      <c r="P54" s="74"/>
      <c r="Q54" s="75"/>
      <c r="R54" s="36"/>
    </row>
    <row r="55" spans="1:18" ht="25.2" customHeight="1" x14ac:dyDescent="0.3">
      <c r="A55" s="36"/>
      <c r="B55" s="73"/>
      <c r="C55" s="74"/>
      <c r="D55" s="74"/>
      <c r="E55" s="74"/>
      <c r="F55" s="74"/>
      <c r="G55" s="74"/>
      <c r="H55" s="74"/>
      <c r="I55" s="74"/>
      <c r="J55" s="74"/>
      <c r="K55" s="74"/>
      <c r="L55" s="74"/>
      <c r="M55" s="74"/>
      <c r="N55" s="74"/>
      <c r="O55" s="74"/>
      <c r="P55" s="74"/>
      <c r="Q55" s="75"/>
      <c r="R55" s="36"/>
    </row>
    <row r="56" spans="1:18" ht="25.2" customHeight="1" x14ac:dyDescent="0.3">
      <c r="A56" s="36"/>
      <c r="B56" s="73"/>
      <c r="C56" s="74"/>
      <c r="D56" s="74"/>
      <c r="E56" s="74"/>
      <c r="F56" s="74"/>
      <c r="G56" s="74"/>
      <c r="H56" s="74"/>
      <c r="I56" s="74"/>
      <c r="J56" s="74"/>
      <c r="K56" s="74"/>
      <c r="L56" s="74"/>
      <c r="M56" s="74"/>
      <c r="N56" s="74"/>
      <c r="O56" s="74"/>
      <c r="P56" s="74"/>
      <c r="Q56" s="75"/>
      <c r="R56" s="36"/>
    </row>
    <row r="57" spans="1:18" ht="25.2" customHeight="1" x14ac:dyDescent="0.3">
      <c r="A57" s="36"/>
      <c r="B57" s="73"/>
      <c r="C57" s="74"/>
      <c r="D57" s="74"/>
      <c r="E57" s="74"/>
      <c r="F57" s="74"/>
      <c r="G57" s="74"/>
      <c r="H57" s="74"/>
      <c r="I57" s="74"/>
      <c r="J57" s="74"/>
      <c r="K57" s="74"/>
      <c r="L57" s="74"/>
      <c r="M57" s="74"/>
      <c r="N57" s="74"/>
      <c r="O57" s="74"/>
      <c r="P57" s="74"/>
      <c r="Q57" s="75"/>
    </row>
    <row r="58" spans="1:18" ht="25.2" customHeight="1" x14ac:dyDescent="0.3">
      <c r="A58" s="36"/>
      <c r="B58" s="73"/>
      <c r="C58" s="74"/>
      <c r="D58" s="74"/>
      <c r="E58" s="74"/>
      <c r="F58" s="74"/>
      <c r="G58" s="74"/>
      <c r="H58" s="74"/>
      <c r="I58" s="74"/>
      <c r="J58" s="74"/>
      <c r="K58" s="74"/>
      <c r="L58" s="74"/>
      <c r="M58" s="74"/>
      <c r="N58" s="74"/>
      <c r="O58" s="74"/>
      <c r="P58" s="74"/>
      <c r="Q58" s="75"/>
      <c r="R58" s="36"/>
    </row>
    <row r="59" spans="1:18" ht="25.2" customHeight="1" x14ac:dyDescent="0.3">
      <c r="A59" s="36"/>
      <c r="B59" s="73"/>
      <c r="C59" s="74"/>
      <c r="D59" s="74"/>
      <c r="E59" s="74"/>
      <c r="F59" s="74"/>
      <c r="G59" s="74"/>
      <c r="H59" s="74"/>
      <c r="I59" s="74"/>
      <c r="J59" s="74"/>
      <c r="K59" s="74"/>
      <c r="L59" s="74"/>
      <c r="M59" s="74"/>
      <c r="N59" s="74"/>
      <c r="O59" s="74"/>
      <c r="P59" s="74"/>
      <c r="Q59" s="75"/>
      <c r="R59" s="36"/>
    </row>
    <row r="60" spans="1:18" ht="25.2" customHeight="1" x14ac:dyDescent="0.3">
      <c r="A60" s="36"/>
      <c r="B60" s="73"/>
      <c r="C60" s="74"/>
      <c r="D60" s="74"/>
      <c r="E60" s="74"/>
      <c r="F60" s="74"/>
      <c r="G60" s="74"/>
      <c r="H60" s="74"/>
      <c r="I60" s="74"/>
      <c r="J60" s="74"/>
      <c r="K60" s="74"/>
      <c r="L60" s="74"/>
      <c r="M60" s="74"/>
      <c r="N60" s="74"/>
      <c r="O60" s="74"/>
      <c r="P60" s="74"/>
      <c r="Q60" s="75"/>
      <c r="R60" s="36"/>
    </row>
    <row r="61" spans="1:18" ht="25.2" customHeight="1" x14ac:dyDescent="0.3">
      <c r="A61" s="36"/>
      <c r="B61" s="73"/>
      <c r="C61" s="74"/>
      <c r="D61" s="74"/>
      <c r="E61" s="74"/>
      <c r="F61" s="74"/>
      <c r="G61" s="74"/>
      <c r="H61" s="74"/>
      <c r="I61" s="74"/>
      <c r="J61" s="74"/>
      <c r="K61" s="74"/>
      <c r="L61" s="74"/>
      <c r="M61" s="74"/>
      <c r="N61" s="74"/>
      <c r="O61" s="74"/>
      <c r="P61" s="74"/>
      <c r="Q61" s="75"/>
      <c r="R61" s="36"/>
    </row>
    <row r="62" spans="1:18" ht="25.2" customHeight="1" x14ac:dyDescent="0.3">
      <c r="A62" s="36"/>
      <c r="B62" s="73"/>
      <c r="C62" s="74"/>
      <c r="D62" s="74"/>
      <c r="E62" s="74"/>
      <c r="F62" s="74"/>
      <c r="G62" s="74"/>
      <c r="H62" s="74"/>
      <c r="I62" s="74"/>
      <c r="J62" s="74"/>
      <c r="K62" s="74"/>
      <c r="L62" s="74"/>
      <c r="M62" s="74"/>
      <c r="N62" s="74"/>
      <c r="O62" s="74"/>
      <c r="P62" s="74"/>
      <c r="Q62" s="75"/>
      <c r="R62" s="36"/>
    </row>
    <row r="63" spans="1:18" ht="25.2" customHeight="1" x14ac:dyDescent="0.3">
      <c r="A63" s="36"/>
      <c r="B63" s="73"/>
      <c r="C63" s="74"/>
      <c r="D63" s="74"/>
      <c r="E63" s="74"/>
      <c r="F63" s="74"/>
      <c r="G63" s="74"/>
      <c r="H63" s="74"/>
      <c r="I63" s="74"/>
      <c r="J63" s="74"/>
      <c r="K63" s="74"/>
      <c r="L63" s="74"/>
      <c r="M63" s="74"/>
      <c r="N63" s="74"/>
      <c r="O63" s="74"/>
      <c r="P63" s="74"/>
      <c r="Q63" s="75"/>
      <c r="R63" s="36"/>
    </row>
    <row r="64" spans="1:18" ht="25.2" customHeight="1" x14ac:dyDescent="0.3">
      <c r="A64" s="36"/>
      <c r="B64" s="73"/>
      <c r="C64" s="74"/>
      <c r="D64" s="74"/>
      <c r="E64" s="74"/>
      <c r="F64" s="74"/>
      <c r="G64" s="74"/>
      <c r="H64" s="74"/>
      <c r="I64" s="74"/>
      <c r="J64" s="74"/>
      <c r="K64" s="74"/>
      <c r="L64" s="74"/>
      <c r="M64" s="74"/>
      <c r="N64" s="74"/>
      <c r="O64" s="74"/>
      <c r="P64" s="74"/>
      <c r="Q64" s="75"/>
      <c r="R64" s="36"/>
    </row>
    <row r="65" spans="1:18" ht="25.2" customHeight="1" x14ac:dyDescent="0.3">
      <c r="A65" s="36"/>
      <c r="B65" s="73"/>
      <c r="C65" s="74"/>
      <c r="D65" s="74"/>
      <c r="E65" s="74"/>
      <c r="F65" s="74"/>
      <c r="G65" s="74"/>
      <c r="H65" s="74"/>
      <c r="I65" s="74"/>
      <c r="J65" s="74"/>
      <c r="K65" s="74"/>
      <c r="L65" s="74"/>
      <c r="M65" s="74"/>
      <c r="N65" s="74"/>
      <c r="O65" s="74"/>
      <c r="P65" s="74"/>
      <c r="Q65" s="75"/>
      <c r="R65" s="36"/>
    </row>
    <row r="66" spans="1:18" ht="25.2" customHeight="1" x14ac:dyDescent="0.3">
      <c r="A66" s="36"/>
      <c r="B66" s="73"/>
      <c r="C66" s="74"/>
      <c r="D66" s="74"/>
      <c r="E66" s="74"/>
      <c r="F66" s="74"/>
      <c r="G66" s="74"/>
      <c r="H66" s="74"/>
      <c r="I66" s="74"/>
      <c r="J66" s="74"/>
      <c r="K66" s="74"/>
      <c r="L66" s="74"/>
      <c r="M66" s="74"/>
      <c r="N66" s="74"/>
      <c r="O66" s="74"/>
      <c r="P66" s="74"/>
      <c r="Q66" s="75"/>
      <c r="R66" s="36"/>
    </row>
    <row r="67" spans="1:18" ht="25.2" customHeight="1" x14ac:dyDescent="0.3">
      <c r="A67" s="36"/>
      <c r="B67" s="73"/>
      <c r="C67" s="74"/>
      <c r="D67" s="74"/>
      <c r="E67" s="74"/>
      <c r="F67" s="74"/>
      <c r="G67" s="74"/>
      <c r="H67" s="74"/>
      <c r="I67" s="74"/>
      <c r="J67" s="74"/>
      <c r="K67" s="74"/>
      <c r="L67" s="74"/>
      <c r="M67" s="74"/>
      <c r="N67" s="74"/>
      <c r="O67" s="74"/>
      <c r="P67" s="74"/>
      <c r="Q67" s="75"/>
      <c r="R67" s="36"/>
    </row>
    <row r="68" spans="1:18" ht="25.2" customHeight="1" x14ac:dyDescent="0.3">
      <c r="A68" s="36"/>
      <c r="B68" s="73"/>
      <c r="C68" s="74"/>
      <c r="D68" s="74"/>
      <c r="E68" s="74"/>
      <c r="F68" s="74"/>
      <c r="G68" s="74"/>
      <c r="H68" s="74"/>
      <c r="I68" s="74"/>
      <c r="J68" s="74"/>
      <c r="K68" s="74"/>
      <c r="L68" s="74"/>
      <c r="M68" s="74"/>
      <c r="N68" s="74"/>
      <c r="O68" s="74"/>
      <c r="P68" s="74"/>
      <c r="Q68" s="75"/>
      <c r="R68" s="36"/>
    </row>
    <row r="69" spans="1:18" ht="25.2" customHeight="1" x14ac:dyDescent="0.3">
      <c r="A69" s="36"/>
      <c r="B69" s="73"/>
      <c r="C69" s="74"/>
      <c r="D69" s="74"/>
      <c r="E69" s="74"/>
      <c r="F69" s="74"/>
      <c r="G69" s="74"/>
      <c r="H69" s="74"/>
      <c r="I69" s="74"/>
      <c r="J69" s="74"/>
      <c r="K69" s="74"/>
      <c r="L69" s="74"/>
      <c r="M69" s="74"/>
      <c r="N69" s="74"/>
      <c r="O69" s="74"/>
      <c r="P69" s="74"/>
      <c r="Q69" s="75"/>
      <c r="R69" s="36"/>
    </row>
    <row r="70" spans="1:18" ht="24.6" customHeight="1" x14ac:dyDescent="0.3">
      <c r="A70" s="36"/>
      <c r="B70" s="76"/>
      <c r="C70" s="77"/>
      <c r="D70" s="77"/>
      <c r="E70" s="77"/>
      <c r="F70" s="77"/>
      <c r="G70" s="77"/>
      <c r="H70" s="77"/>
      <c r="I70" s="77"/>
      <c r="J70" s="77"/>
      <c r="K70" s="77"/>
      <c r="L70" s="77"/>
      <c r="M70" s="77"/>
      <c r="N70" s="77"/>
      <c r="O70" s="77"/>
      <c r="P70" s="77"/>
      <c r="Q70" s="78"/>
      <c r="R70" s="36"/>
    </row>
    <row r="71" spans="1:18" ht="19.95" customHeight="1" x14ac:dyDescent="0.3">
      <c r="A71" s="36"/>
      <c r="B71" s="36"/>
      <c r="C71" s="36"/>
      <c r="D71" s="36"/>
      <c r="E71" s="36"/>
      <c r="F71" s="36"/>
      <c r="G71" s="36"/>
      <c r="H71" s="36"/>
      <c r="I71" s="36"/>
      <c r="J71" s="36"/>
      <c r="K71" s="36"/>
      <c r="L71" s="36"/>
      <c r="M71" s="36"/>
      <c r="N71" s="36"/>
      <c r="O71" s="36"/>
      <c r="P71" s="36"/>
      <c r="Q71" s="36"/>
      <c r="R71" s="36"/>
    </row>
    <row r="72" spans="1:18" ht="25.2" customHeight="1" x14ac:dyDescent="0.3">
      <c r="A72" s="36"/>
      <c r="B72" s="620" t="s">
        <v>151</v>
      </c>
      <c r="C72" s="621"/>
      <c r="D72" s="621"/>
      <c r="E72" s="621"/>
      <c r="F72" s="621"/>
      <c r="G72" s="621"/>
      <c r="H72" s="621"/>
      <c r="I72" s="621"/>
      <c r="J72" s="621"/>
      <c r="K72" s="621"/>
      <c r="L72" s="621"/>
      <c r="M72" s="621"/>
      <c r="N72" s="621"/>
      <c r="O72" s="621"/>
      <c r="P72" s="621"/>
      <c r="Q72" s="622"/>
      <c r="R72" s="36"/>
    </row>
    <row r="73" spans="1:18" ht="25.2" customHeight="1" x14ac:dyDescent="0.3">
      <c r="A73" s="36"/>
      <c r="B73" s="432"/>
      <c r="C73" s="433"/>
      <c r="D73" s="433"/>
      <c r="E73" s="433"/>
      <c r="F73" s="433"/>
      <c r="G73" s="433"/>
      <c r="H73" s="433"/>
      <c r="I73" s="433"/>
      <c r="J73" s="16"/>
      <c r="K73" s="16"/>
      <c r="L73" s="16"/>
      <c r="M73" s="16"/>
      <c r="N73" s="16"/>
      <c r="O73" s="16"/>
      <c r="P73" s="16"/>
      <c r="Q73" s="21"/>
      <c r="R73" s="36"/>
    </row>
    <row r="74" spans="1:18" ht="25.2" customHeight="1" x14ac:dyDescent="0.3">
      <c r="A74" s="36"/>
      <c r="B74" s="734" t="s">
        <v>232</v>
      </c>
      <c r="C74" s="735"/>
      <c r="D74" s="735"/>
      <c r="E74" s="736"/>
      <c r="F74" s="739" t="str">
        <f>Calculs!D75</f>
        <v/>
      </c>
      <c r="G74" s="739"/>
      <c r="H74" s="739"/>
      <c r="I74" s="434"/>
      <c r="J74" s="67"/>
      <c r="K74" s="67"/>
      <c r="L74" s="67"/>
      <c r="M74" s="67"/>
      <c r="N74" s="737"/>
      <c r="O74" s="737"/>
      <c r="P74" s="67"/>
      <c r="Q74" s="68"/>
      <c r="R74" s="36"/>
    </row>
    <row r="75" spans="1:18" ht="25.2" customHeight="1" x14ac:dyDescent="0.3">
      <c r="A75" s="36"/>
      <c r="B75" s="24"/>
      <c r="C75" s="22"/>
      <c r="D75" s="22"/>
      <c r="E75" s="22"/>
      <c r="F75" s="22"/>
      <c r="G75" s="22"/>
      <c r="H75" s="22"/>
      <c r="I75" s="22"/>
      <c r="J75" s="22"/>
      <c r="K75" s="22"/>
      <c r="L75" s="22"/>
      <c r="M75" s="22"/>
      <c r="N75" s="22"/>
      <c r="O75" s="22"/>
      <c r="P75" s="22"/>
      <c r="Q75" s="23"/>
      <c r="R75" s="36"/>
    </row>
    <row r="76" spans="1:18" ht="25.2" customHeight="1" x14ac:dyDescent="0.3">
      <c r="A76" s="36"/>
      <c r="B76" s="24"/>
      <c r="C76" s="22"/>
      <c r="D76" s="22"/>
      <c r="E76" s="22"/>
      <c r="F76" s="22"/>
      <c r="G76" s="22"/>
      <c r="H76" s="22"/>
      <c r="I76" s="22"/>
      <c r="J76" s="22"/>
      <c r="K76" s="22"/>
      <c r="L76" s="22"/>
      <c r="M76" s="22"/>
      <c r="N76" s="22"/>
      <c r="O76" s="22"/>
      <c r="P76" s="22"/>
      <c r="Q76" s="23"/>
      <c r="R76" s="36"/>
    </row>
    <row r="77" spans="1:18" ht="25.2" customHeight="1" x14ac:dyDescent="0.3">
      <c r="A77" s="36"/>
      <c r="B77" s="73"/>
      <c r="C77" s="74"/>
      <c r="D77" s="74"/>
      <c r="E77" s="74"/>
      <c r="F77" s="74"/>
      <c r="G77" s="74"/>
      <c r="H77" s="74"/>
      <c r="I77" s="74"/>
      <c r="J77" s="74"/>
      <c r="K77" s="74"/>
      <c r="L77" s="74"/>
      <c r="M77" s="74"/>
      <c r="N77" s="74"/>
      <c r="O77" s="74"/>
      <c r="P77" s="74"/>
      <c r="Q77" s="75"/>
      <c r="R77" s="36"/>
    </row>
    <row r="78" spans="1:18" ht="25.2" customHeight="1" x14ac:dyDescent="0.3">
      <c r="A78" s="36"/>
      <c r="B78" s="73"/>
      <c r="C78" s="74"/>
      <c r="D78" s="74"/>
      <c r="E78" s="74"/>
      <c r="F78" s="74"/>
      <c r="G78" s="74"/>
      <c r="H78" s="74"/>
      <c r="I78" s="74"/>
      <c r="J78" s="74"/>
      <c r="K78" s="74"/>
      <c r="L78" s="74"/>
      <c r="M78" s="74"/>
      <c r="N78" s="74"/>
      <c r="O78" s="74"/>
      <c r="P78" s="74"/>
      <c r="Q78" s="75"/>
      <c r="R78" s="36"/>
    </row>
    <row r="79" spans="1:18" ht="25.2" customHeight="1" x14ac:dyDescent="0.3">
      <c r="A79" s="36"/>
      <c r="B79" s="73"/>
      <c r="C79" s="74"/>
      <c r="D79" s="74"/>
      <c r="E79" s="74"/>
      <c r="F79" s="74"/>
      <c r="G79" s="74"/>
      <c r="H79" s="74"/>
      <c r="I79" s="74"/>
      <c r="J79" s="74"/>
      <c r="K79" s="74"/>
      <c r="L79" s="74"/>
      <c r="M79" s="74"/>
      <c r="N79" s="74"/>
      <c r="O79" s="74"/>
      <c r="P79" s="74"/>
      <c r="Q79" s="75"/>
      <c r="R79" s="36"/>
    </row>
    <row r="80" spans="1:18" ht="25.2" customHeight="1" x14ac:dyDescent="0.3">
      <c r="A80" s="36"/>
      <c r="B80" s="73"/>
      <c r="C80" s="74"/>
      <c r="D80" s="74"/>
      <c r="E80" s="74"/>
      <c r="F80" s="74"/>
      <c r="G80" s="74"/>
      <c r="H80" s="74"/>
      <c r="I80" s="74"/>
      <c r="J80" s="74"/>
      <c r="K80" s="74"/>
      <c r="L80" s="74"/>
      <c r="M80" s="74"/>
      <c r="N80" s="74"/>
      <c r="O80" s="74"/>
      <c r="P80" s="74"/>
      <c r="Q80" s="75"/>
      <c r="R80" s="36"/>
    </row>
    <row r="81" spans="1:18" ht="25.2" customHeight="1" x14ac:dyDescent="0.3">
      <c r="A81" s="36"/>
      <c r="B81" s="73"/>
      <c r="C81" s="74"/>
      <c r="D81" s="74"/>
      <c r="E81" s="74"/>
      <c r="F81" s="74"/>
      <c r="G81" s="74"/>
      <c r="H81" s="74"/>
      <c r="I81" s="74"/>
      <c r="J81" s="74"/>
      <c r="K81" s="74"/>
      <c r="L81" s="74"/>
      <c r="M81" s="74"/>
      <c r="N81" s="74"/>
      <c r="O81" s="74"/>
      <c r="P81" s="74"/>
      <c r="Q81" s="75"/>
      <c r="R81" s="36"/>
    </row>
    <row r="82" spans="1:18" ht="25.2" customHeight="1" x14ac:dyDescent="0.3">
      <c r="A82" s="36"/>
      <c r="B82" s="73"/>
      <c r="C82" s="74"/>
      <c r="D82" s="74"/>
      <c r="E82" s="74"/>
      <c r="F82" s="74"/>
      <c r="G82" s="74"/>
      <c r="H82" s="74"/>
      <c r="I82" s="74"/>
      <c r="J82" s="74"/>
      <c r="K82" s="74"/>
      <c r="L82" s="74"/>
      <c r="M82" s="74"/>
      <c r="N82" s="74"/>
      <c r="O82" s="74"/>
      <c r="P82" s="74"/>
      <c r="Q82" s="75"/>
      <c r="R82" s="36"/>
    </row>
    <row r="83" spans="1:18" ht="25.2" customHeight="1" x14ac:dyDescent="0.3">
      <c r="A83" s="36"/>
      <c r="B83" s="73"/>
      <c r="C83" s="74"/>
      <c r="D83" s="74"/>
      <c r="E83" s="74"/>
      <c r="F83" s="74"/>
      <c r="G83" s="74"/>
      <c r="H83" s="74"/>
      <c r="I83" s="74"/>
      <c r="J83" s="74"/>
      <c r="K83" s="74"/>
      <c r="L83" s="74"/>
      <c r="M83" s="74"/>
      <c r="N83" s="74"/>
      <c r="O83" s="74"/>
      <c r="P83" s="74"/>
      <c r="Q83" s="75"/>
      <c r="R83" s="36"/>
    </row>
    <row r="84" spans="1:18" ht="25.2" customHeight="1" x14ac:dyDescent="0.3">
      <c r="A84" s="36"/>
      <c r="B84" s="73"/>
      <c r="C84" s="74"/>
      <c r="D84" s="74"/>
      <c r="E84" s="74"/>
      <c r="F84" s="74"/>
      <c r="G84" s="74"/>
      <c r="H84" s="74"/>
      <c r="I84" s="74"/>
      <c r="J84" s="74"/>
      <c r="K84" s="74"/>
      <c r="L84" s="74"/>
      <c r="M84" s="74"/>
      <c r="N84" s="74"/>
      <c r="O84" s="74"/>
      <c r="P84" s="74"/>
      <c r="Q84" s="75"/>
      <c r="R84" s="36"/>
    </row>
    <row r="85" spans="1:18" ht="25.2" customHeight="1" x14ac:dyDescent="0.3">
      <c r="A85" s="36"/>
      <c r="B85" s="73"/>
      <c r="C85" s="74"/>
      <c r="D85" s="74"/>
      <c r="E85" s="74"/>
      <c r="F85" s="74"/>
      <c r="G85" s="74"/>
      <c r="H85" s="74"/>
      <c r="I85" s="74"/>
      <c r="J85" s="74"/>
      <c r="K85" s="74"/>
      <c r="L85" s="74"/>
      <c r="M85" s="74"/>
      <c r="N85" s="74"/>
      <c r="O85" s="74"/>
      <c r="P85" s="74"/>
      <c r="Q85" s="75"/>
      <c r="R85" s="36"/>
    </row>
    <row r="86" spans="1:18" ht="25.2" customHeight="1" x14ac:dyDescent="0.3">
      <c r="A86" s="36"/>
      <c r="B86" s="73"/>
      <c r="C86" s="74"/>
      <c r="D86" s="74"/>
      <c r="E86" s="74"/>
      <c r="F86" s="74"/>
      <c r="G86" s="74"/>
      <c r="H86" s="74"/>
      <c r="I86" s="74"/>
      <c r="J86" s="74"/>
      <c r="K86" s="74"/>
      <c r="L86" s="74"/>
      <c r="M86" s="74"/>
      <c r="N86" s="74"/>
      <c r="O86" s="74"/>
      <c r="P86" s="74"/>
      <c r="Q86" s="75"/>
      <c r="R86" s="36"/>
    </row>
    <row r="87" spans="1:18" ht="25.2" customHeight="1" x14ac:dyDescent="0.3">
      <c r="A87" s="36"/>
      <c r="B87" s="73"/>
      <c r="C87" s="74"/>
      <c r="D87" s="74"/>
      <c r="E87" s="74"/>
      <c r="F87" s="74"/>
      <c r="G87" s="74"/>
      <c r="H87" s="74"/>
      <c r="I87" s="74"/>
      <c r="J87" s="74"/>
      <c r="K87" s="74"/>
      <c r="L87" s="74"/>
      <c r="M87" s="74"/>
      <c r="N87" s="74"/>
      <c r="O87" s="74"/>
      <c r="P87" s="74"/>
      <c r="Q87" s="75"/>
      <c r="R87" s="36"/>
    </row>
    <row r="88" spans="1:18" ht="25.2" customHeight="1" x14ac:dyDescent="0.3">
      <c r="A88" s="36"/>
      <c r="B88" s="73"/>
      <c r="C88" s="74"/>
      <c r="D88" s="74"/>
      <c r="E88" s="74"/>
      <c r="F88" s="74"/>
      <c r="G88" s="74"/>
      <c r="H88" s="74"/>
      <c r="I88" s="74"/>
      <c r="J88" s="74"/>
      <c r="K88" s="74"/>
      <c r="L88" s="74"/>
      <c r="M88" s="74"/>
      <c r="N88" s="74"/>
      <c r="O88" s="74"/>
      <c r="P88" s="74"/>
      <c r="Q88" s="75"/>
      <c r="R88" s="36"/>
    </row>
    <row r="89" spans="1:18" ht="25.2" customHeight="1" x14ac:dyDescent="0.3">
      <c r="A89" s="36"/>
      <c r="B89" s="73"/>
      <c r="C89" s="74"/>
      <c r="D89" s="74"/>
      <c r="E89" s="74"/>
      <c r="F89" s="74"/>
      <c r="G89" s="74"/>
      <c r="H89" s="74"/>
      <c r="I89" s="74"/>
      <c r="J89" s="74"/>
      <c r="K89" s="74"/>
      <c r="L89" s="74"/>
      <c r="M89" s="74"/>
      <c r="N89" s="74"/>
      <c r="O89" s="74"/>
      <c r="P89" s="74"/>
      <c r="Q89" s="75"/>
      <c r="R89" s="36"/>
    </row>
    <row r="90" spans="1:18" ht="25.2" customHeight="1" x14ac:dyDescent="0.3">
      <c r="A90" s="36"/>
      <c r="B90" s="73"/>
      <c r="C90" s="74"/>
      <c r="D90" s="74"/>
      <c r="E90" s="74"/>
      <c r="F90" s="74"/>
      <c r="G90" s="74"/>
      <c r="H90" s="74"/>
      <c r="I90" s="74"/>
      <c r="J90" s="74"/>
      <c r="K90" s="74"/>
      <c r="L90" s="74"/>
      <c r="M90" s="74"/>
      <c r="N90" s="74"/>
      <c r="O90" s="74"/>
      <c r="P90" s="74"/>
      <c r="Q90" s="75"/>
      <c r="R90" s="36"/>
    </row>
    <row r="91" spans="1:18" ht="25.2" customHeight="1" x14ac:dyDescent="0.3">
      <c r="A91" s="36"/>
      <c r="B91" s="73"/>
      <c r="C91" s="74"/>
      <c r="D91" s="74"/>
      <c r="E91" s="74"/>
      <c r="F91" s="74"/>
      <c r="G91" s="74"/>
      <c r="H91" s="74"/>
      <c r="I91" s="74"/>
      <c r="J91" s="74"/>
      <c r="K91" s="74"/>
      <c r="L91" s="74"/>
      <c r="M91" s="74"/>
      <c r="N91" s="74"/>
      <c r="O91" s="74"/>
      <c r="P91" s="74"/>
      <c r="Q91" s="75"/>
      <c r="R91" s="36"/>
    </row>
    <row r="92" spans="1:18" ht="25.2" customHeight="1" x14ac:dyDescent="0.3">
      <c r="A92" s="36"/>
      <c r="B92" s="73"/>
      <c r="C92" s="74"/>
      <c r="D92" s="74"/>
      <c r="E92" s="74"/>
      <c r="F92" s="74"/>
      <c r="G92" s="74"/>
      <c r="H92" s="74"/>
      <c r="I92" s="74"/>
      <c r="J92" s="74"/>
      <c r="K92" s="74"/>
      <c r="L92" s="74"/>
      <c r="M92" s="74"/>
      <c r="N92" s="74"/>
      <c r="O92" s="74"/>
      <c r="P92" s="74"/>
      <c r="Q92" s="75"/>
      <c r="R92" s="36"/>
    </row>
    <row r="93" spans="1:18" ht="25.2" customHeight="1" x14ac:dyDescent="0.3">
      <c r="A93" s="36"/>
      <c r="B93" s="76"/>
      <c r="C93" s="77"/>
      <c r="D93" s="77"/>
      <c r="E93" s="77"/>
      <c r="F93" s="77"/>
      <c r="G93" s="77"/>
      <c r="H93" s="77"/>
      <c r="I93" s="77"/>
      <c r="J93" s="77"/>
      <c r="K93" s="77"/>
      <c r="L93" s="77"/>
      <c r="M93" s="77"/>
      <c r="N93" s="77"/>
      <c r="O93" s="77"/>
      <c r="P93" s="77"/>
      <c r="Q93" s="78"/>
      <c r="R93" s="36"/>
    </row>
    <row r="94" spans="1:18" ht="19.95" customHeight="1" x14ac:dyDescent="0.3">
      <c r="A94" s="36"/>
      <c r="B94" s="36"/>
      <c r="C94" s="36"/>
      <c r="D94" s="36"/>
      <c r="E94" s="36"/>
      <c r="F94" s="36"/>
      <c r="G94" s="36"/>
      <c r="H94" s="36"/>
      <c r="I94" s="36"/>
      <c r="J94" s="36"/>
      <c r="K94" s="36"/>
      <c r="L94" s="36"/>
      <c r="M94" s="36"/>
      <c r="N94" s="36"/>
      <c r="O94" s="36"/>
      <c r="P94" s="36"/>
      <c r="Q94" s="36"/>
      <c r="R94" s="36"/>
    </row>
    <row r="95" spans="1:18" s="74" customFormat="1" x14ac:dyDescent="0.3"/>
    <row r="96" spans="1:18" s="74" customFormat="1" x14ac:dyDescent="0.3"/>
    <row r="97" s="74" customFormat="1" x14ac:dyDescent="0.3"/>
    <row r="98" s="74" customFormat="1" x14ac:dyDescent="0.3"/>
    <row r="99" s="74" customFormat="1" x14ac:dyDescent="0.3"/>
    <row r="100" s="74" customFormat="1" x14ac:dyDescent="0.3"/>
    <row r="101" s="74" customFormat="1" x14ac:dyDescent="0.3"/>
    <row r="102" s="74" customFormat="1" x14ac:dyDescent="0.3"/>
    <row r="103" s="74" customFormat="1" x14ac:dyDescent="0.3"/>
    <row r="104" s="74" customFormat="1" x14ac:dyDescent="0.3"/>
    <row r="105" s="74" customFormat="1" x14ac:dyDescent="0.3"/>
    <row r="106" s="74" customFormat="1" x14ac:dyDescent="0.3"/>
    <row r="107" s="74" customFormat="1" x14ac:dyDescent="0.3"/>
    <row r="108" s="74" customFormat="1" x14ac:dyDescent="0.3"/>
    <row r="109" s="74" customFormat="1" x14ac:dyDescent="0.3"/>
    <row r="110" s="74" customFormat="1" x14ac:dyDescent="0.3"/>
    <row r="111" s="74" customFormat="1" x14ac:dyDescent="0.3"/>
    <row r="112" s="74" customFormat="1" x14ac:dyDescent="0.3"/>
    <row r="113" s="74" customFormat="1" x14ac:dyDescent="0.3"/>
    <row r="114" s="74" customFormat="1" x14ac:dyDescent="0.3"/>
    <row r="115" s="74" customFormat="1" x14ac:dyDescent="0.3"/>
    <row r="116" s="74" customFormat="1" x14ac:dyDescent="0.3"/>
    <row r="117" s="74" customFormat="1" x14ac:dyDescent="0.3"/>
    <row r="118" s="74" customFormat="1" x14ac:dyDescent="0.3"/>
    <row r="119" s="74" customFormat="1" x14ac:dyDescent="0.3"/>
    <row r="120" s="74" customFormat="1" x14ac:dyDescent="0.3"/>
    <row r="121" s="74" customFormat="1" x14ac:dyDescent="0.3"/>
    <row r="122" s="74" customFormat="1" x14ac:dyDescent="0.3"/>
    <row r="123" s="74" customFormat="1" x14ac:dyDescent="0.3"/>
    <row r="124" s="74" customFormat="1" x14ac:dyDescent="0.3"/>
    <row r="125" s="74" customFormat="1" x14ac:dyDescent="0.3"/>
    <row r="126" s="74" customFormat="1" x14ac:dyDescent="0.3"/>
    <row r="127" s="74" customFormat="1" x14ac:dyDescent="0.3"/>
    <row r="128" s="74" customFormat="1" x14ac:dyDescent="0.3"/>
    <row r="129" s="74" customFormat="1" x14ac:dyDescent="0.3"/>
    <row r="130" s="74" customFormat="1" x14ac:dyDescent="0.3"/>
    <row r="131" s="74" customFormat="1" x14ac:dyDescent="0.3"/>
    <row r="132" s="74" customFormat="1" x14ac:dyDescent="0.3"/>
    <row r="133" s="74" customFormat="1" x14ac:dyDescent="0.3"/>
    <row r="134" s="74" customFormat="1" x14ac:dyDescent="0.3"/>
    <row r="135" s="74" customFormat="1" x14ac:dyDescent="0.3"/>
    <row r="136" s="74" customFormat="1" x14ac:dyDescent="0.3"/>
    <row r="137" s="74" customFormat="1" x14ac:dyDescent="0.3"/>
    <row r="138" s="74" customFormat="1" x14ac:dyDescent="0.3"/>
    <row r="139" s="74" customFormat="1" x14ac:dyDescent="0.3"/>
    <row r="140" s="74" customFormat="1" x14ac:dyDescent="0.3"/>
    <row r="141" s="74" customFormat="1" x14ac:dyDescent="0.3"/>
    <row r="142" s="74" customFormat="1" x14ac:dyDescent="0.3"/>
    <row r="143" s="74" customFormat="1" x14ac:dyDescent="0.3"/>
    <row r="144" s="74" customFormat="1" x14ac:dyDescent="0.3"/>
    <row r="145" s="74" customFormat="1" x14ac:dyDescent="0.3"/>
    <row r="146" s="74" customFormat="1" x14ac:dyDescent="0.3"/>
    <row r="147" s="74" customFormat="1" x14ac:dyDescent="0.3"/>
    <row r="148" s="74" customFormat="1" x14ac:dyDescent="0.3"/>
    <row r="149" s="74" customFormat="1" x14ac:dyDescent="0.3"/>
    <row r="150" s="74" customFormat="1" x14ac:dyDescent="0.3"/>
    <row r="151" s="74" customFormat="1" x14ac:dyDescent="0.3"/>
    <row r="152" s="74" customFormat="1" x14ac:dyDescent="0.3"/>
    <row r="153" s="74" customFormat="1" x14ac:dyDescent="0.3"/>
    <row r="154" s="74" customFormat="1" x14ac:dyDescent="0.3"/>
    <row r="155" s="74" customFormat="1" x14ac:dyDescent="0.3"/>
    <row r="156" s="74" customFormat="1" x14ac:dyDescent="0.3"/>
    <row r="157" s="74" customFormat="1" x14ac:dyDescent="0.3"/>
    <row r="158" s="74" customFormat="1" x14ac:dyDescent="0.3"/>
    <row r="159" s="74" customFormat="1" x14ac:dyDescent="0.3"/>
    <row r="160" s="74" customFormat="1" x14ac:dyDescent="0.3"/>
    <row r="161" s="74" customFormat="1" x14ac:dyDescent="0.3"/>
    <row r="162" s="74" customFormat="1" x14ac:dyDescent="0.3"/>
    <row r="163" s="74" customFormat="1" x14ac:dyDescent="0.3"/>
    <row r="164" s="74" customFormat="1" x14ac:dyDescent="0.3"/>
    <row r="165" s="74" customFormat="1" x14ac:dyDescent="0.3"/>
    <row r="166" s="74" customFormat="1" x14ac:dyDescent="0.3"/>
    <row r="167" s="74" customFormat="1" x14ac:dyDescent="0.3"/>
    <row r="168" s="74" customFormat="1" x14ac:dyDescent="0.3"/>
    <row r="169" s="74" customFormat="1" x14ac:dyDescent="0.3"/>
    <row r="170" s="74" customFormat="1" x14ac:dyDescent="0.3"/>
    <row r="171" s="74" customFormat="1" x14ac:dyDescent="0.3"/>
    <row r="172" s="74" customFormat="1" x14ac:dyDescent="0.3"/>
    <row r="173" s="74" customFormat="1" x14ac:dyDescent="0.3"/>
    <row r="174" s="74" customFormat="1" x14ac:dyDescent="0.3"/>
    <row r="175" s="74" customFormat="1" x14ac:dyDescent="0.3"/>
    <row r="176" s="74" customFormat="1" x14ac:dyDescent="0.3"/>
    <row r="177" s="74" customFormat="1" x14ac:dyDescent="0.3"/>
    <row r="178" s="74" customFormat="1" x14ac:dyDescent="0.3"/>
    <row r="179" s="74" customFormat="1" x14ac:dyDescent="0.3"/>
    <row r="180" s="74" customFormat="1" x14ac:dyDescent="0.3"/>
    <row r="181" s="74" customFormat="1" x14ac:dyDescent="0.3"/>
    <row r="182" s="74" customFormat="1" x14ac:dyDescent="0.3"/>
    <row r="183" s="74" customFormat="1" x14ac:dyDescent="0.3"/>
    <row r="184" s="74" customFormat="1" x14ac:dyDescent="0.3"/>
    <row r="185" s="74" customFormat="1" x14ac:dyDescent="0.3"/>
    <row r="186" s="74" customFormat="1" x14ac:dyDescent="0.3"/>
    <row r="187" s="74" customFormat="1" x14ac:dyDescent="0.3"/>
    <row r="188" s="74" customFormat="1" x14ac:dyDescent="0.3"/>
    <row r="189" s="74" customFormat="1" x14ac:dyDescent="0.3"/>
    <row r="190" s="74" customFormat="1" x14ac:dyDescent="0.3"/>
    <row r="191" s="74" customFormat="1" x14ac:dyDescent="0.3"/>
    <row r="192" s="74" customFormat="1" x14ac:dyDescent="0.3"/>
    <row r="193" s="74" customFormat="1" x14ac:dyDescent="0.3"/>
    <row r="194" s="74" customFormat="1" x14ac:dyDescent="0.3"/>
    <row r="195" s="74" customFormat="1" x14ac:dyDescent="0.3"/>
    <row r="196" s="74" customFormat="1" x14ac:dyDescent="0.3"/>
    <row r="197" s="74" customFormat="1" x14ac:dyDescent="0.3"/>
    <row r="198" s="74" customFormat="1" x14ac:dyDescent="0.3"/>
    <row r="199" s="74" customFormat="1" x14ac:dyDescent="0.3"/>
    <row r="200" s="74" customFormat="1" x14ac:dyDescent="0.3"/>
    <row r="201" s="74" customFormat="1" x14ac:dyDescent="0.3"/>
    <row r="202" s="74" customFormat="1" x14ac:dyDescent="0.3"/>
    <row r="203" s="74" customFormat="1" x14ac:dyDescent="0.3"/>
    <row r="204" s="74" customFormat="1" x14ac:dyDescent="0.3"/>
    <row r="205" s="74" customFormat="1" x14ac:dyDescent="0.3"/>
    <row r="206" s="74" customFormat="1" x14ac:dyDescent="0.3"/>
    <row r="207" s="74" customFormat="1" x14ac:dyDescent="0.3"/>
    <row r="208" s="74" customFormat="1" x14ac:dyDescent="0.3"/>
    <row r="209" s="74" customFormat="1" x14ac:dyDescent="0.3"/>
    <row r="210" s="74" customFormat="1" x14ac:dyDescent="0.3"/>
    <row r="211" s="74" customFormat="1" x14ac:dyDescent="0.3"/>
    <row r="212" s="74" customFormat="1" x14ac:dyDescent="0.3"/>
    <row r="213" s="74" customFormat="1" x14ac:dyDescent="0.3"/>
    <row r="214" s="74" customFormat="1" x14ac:dyDescent="0.3"/>
    <row r="215" s="74" customFormat="1" x14ac:dyDescent="0.3"/>
    <row r="216" s="74" customFormat="1" x14ac:dyDescent="0.3"/>
    <row r="217" s="74" customFormat="1" x14ac:dyDescent="0.3"/>
    <row r="218" s="74" customFormat="1" x14ac:dyDescent="0.3"/>
    <row r="219" s="74" customFormat="1" x14ac:dyDescent="0.3"/>
    <row r="220" s="74" customFormat="1" x14ac:dyDescent="0.3"/>
    <row r="221" s="74" customFormat="1" x14ac:dyDescent="0.3"/>
    <row r="222" s="74" customFormat="1" x14ac:dyDescent="0.3"/>
    <row r="223" s="74" customFormat="1" x14ac:dyDescent="0.3"/>
    <row r="224" s="74" customFormat="1" x14ac:dyDescent="0.3"/>
    <row r="225" s="74" customFormat="1" x14ac:dyDescent="0.3"/>
    <row r="226" s="74" customFormat="1" x14ac:dyDescent="0.3"/>
    <row r="227" s="74" customFormat="1" x14ac:dyDescent="0.3"/>
    <row r="228" s="74" customFormat="1" x14ac:dyDescent="0.3"/>
    <row r="229" s="74" customFormat="1" x14ac:dyDescent="0.3"/>
    <row r="230" s="74" customFormat="1" x14ac:dyDescent="0.3"/>
    <row r="231" s="74" customFormat="1" x14ac:dyDescent="0.3"/>
    <row r="232" s="74" customFormat="1" x14ac:dyDescent="0.3"/>
    <row r="233" s="74" customFormat="1" x14ac:dyDescent="0.3"/>
    <row r="234" s="74" customFormat="1" x14ac:dyDescent="0.3"/>
    <row r="235" s="74" customFormat="1" x14ac:dyDescent="0.3"/>
    <row r="236" s="74" customFormat="1" x14ac:dyDescent="0.3"/>
    <row r="237" s="74" customFormat="1" x14ac:dyDescent="0.3"/>
    <row r="238" s="74" customFormat="1" x14ac:dyDescent="0.3"/>
    <row r="239" s="74" customFormat="1" x14ac:dyDescent="0.3"/>
    <row r="240" s="74" customFormat="1" x14ac:dyDescent="0.3"/>
    <row r="241" s="74" customFormat="1" x14ac:dyDescent="0.3"/>
    <row r="242" s="74" customFormat="1" x14ac:dyDescent="0.3"/>
    <row r="243" s="74" customFormat="1" x14ac:dyDescent="0.3"/>
    <row r="244" s="74" customFormat="1" x14ac:dyDescent="0.3"/>
    <row r="245" s="74" customFormat="1" x14ac:dyDescent="0.3"/>
    <row r="246" s="74" customFormat="1" x14ac:dyDescent="0.3"/>
    <row r="247" s="74" customFormat="1" x14ac:dyDescent="0.3"/>
    <row r="248" s="74" customFormat="1" x14ac:dyDescent="0.3"/>
    <row r="249" s="74" customFormat="1" x14ac:dyDescent="0.3"/>
    <row r="250" s="74" customFormat="1" x14ac:dyDescent="0.3"/>
    <row r="251" s="74" customFormat="1" x14ac:dyDescent="0.3"/>
    <row r="252" s="74" customFormat="1" x14ac:dyDescent="0.3"/>
    <row r="253" s="74" customFormat="1" x14ac:dyDescent="0.3"/>
    <row r="254" s="74" customFormat="1" x14ac:dyDescent="0.3"/>
    <row r="255" s="74" customFormat="1" x14ac:dyDescent="0.3"/>
    <row r="256" s="74" customFormat="1" x14ac:dyDescent="0.3"/>
    <row r="257" s="74" customFormat="1" x14ac:dyDescent="0.3"/>
    <row r="258" s="74" customFormat="1" x14ac:dyDescent="0.3"/>
    <row r="259" s="74" customFormat="1" x14ac:dyDescent="0.3"/>
    <row r="260" s="74" customFormat="1" x14ac:dyDescent="0.3"/>
    <row r="261" s="74" customFormat="1" x14ac:dyDescent="0.3"/>
    <row r="262" s="74" customFormat="1" x14ac:dyDescent="0.3"/>
    <row r="263" s="74" customFormat="1" x14ac:dyDescent="0.3"/>
    <row r="264" s="74" customFormat="1" x14ac:dyDescent="0.3"/>
    <row r="265" s="74" customFormat="1" x14ac:dyDescent="0.3"/>
    <row r="266" s="74" customFormat="1" x14ac:dyDescent="0.3"/>
    <row r="267" s="74" customFormat="1" x14ac:dyDescent="0.3"/>
    <row r="268" s="74" customFormat="1" x14ac:dyDescent="0.3"/>
    <row r="269" s="74" customFormat="1" x14ac:dyDescent="0.3"/>
    <row r="270" s="74" customFormat="1" x14ac:dyDescent="0.3"/>
    <row r="271" s="74" customFormat="1" x14ac:dyDescent="0.3"/>
    <row r="272" s="74" customFormat="1" x14ac:dyDescent="0.3"/>
    <row r="273" s="74" customFormat="1" x14ac:dyDescent="0.3"/>
    <row r="274" s="74" customFormat="1" x14ac:dyDescent="0.3"/>
    <row r="275" s="74" customFormat="1" x14ac:dyDescent="0.3"/>
    <row r="276" s="74" customFormat="1" x14ac:dyDescent="0.3"/>
    <row r="277" s="74" customFormat="1" x14ac:dyDescent="0.3"/>
    <row r="278" s="74" customFormat="1" x14ac:dyDescent="0.3"/>
    <row r="279" s="74" customFormat="1" x14ac:dyDescent="0.3"/>
    <row r="280" s="74" customFormat="1" x14ac:dyDescent="0.3"/>
    <row r="281" s="74" customFormat="1" x14ac:dyDescent="0.3"/>
    <row r="282" s="74" customFormat="1" x14ac:dyDescent="0.3"/>
    <row r="283" s="74" customFormat="1" x14ac:dyDescent="0.3"/>
    <row r="284" s="74" customFormat="1" x14ac:dyDescent="0.3"/>
    <row r="285" s="74" customFormat="1" x14ac:dyDescent="0.3"/>
    <row r="286" s="74" customFormat="1" x14ac:dyDescent="0.3"/>
    <row r="287" s="74" customFormat="1" x14ac:dyDescent="0.3"/>
    <row r="288" s="74" customFormat="1" x14ac:dyDescent="0.3"/>
    <row r="289" s="74" customFormat="1" x14ac:dyDescent="0.3"/>
    <row r="290" s="74" customFormat="1" x14ac:dyDescent="0.3"/>
    <row r="291" s="74" customFormat="1" x14ac:dyDescent="0.3"/>
    <row r="292" s="74" customFormat="1" x14ac:dyDescent="0.3"/>
    <row r="293" s="74" customFormat="1" x14ac:dyDescent="0.3"/>
    <row r="294" s="74" customFormat="1" x14ac:dyDescent="0.3"/>
    <row r="295" s="74" customFormat="1" x14ac:dyDescent="0.3"/>
    <row r="296" s="74" customFormat="1" x14ac:dyDescent="0.3"/>
    <row r="297" s="74" customFormat="1" x14ac:dyDescent="0.3"/>
    <row r="298" s="74" customFormat="1" x14ac:dyDescent="0.3"/>
    <row r="299" s="74" customFormat="1" x14ac:dyDescent="0.3"/>
    <row r="300" s="74" customFormat="1" x14ac:dyDescent="0.3"/>
    <row r="301" s="74" customFormat="1" x14ac:dyDescent="0.3"/>
    <row r="302" s="74" customFormat="1" x14ac:dyDescent="0.3"/>
    <row r="303" s="74" customFormat="1" x14ac:dyDescent="0.3"/>
    <row r="304" s="74" customFormat="1" x14ac:dyDescent="0.3"/>
  </sheetData>
  <sheetProtection algorithmName="SHA-512" hashValue="2EYp3bSAILSVB5ydWcJssSWplJeJp5A8EiwlbC16EK37ykBHAh+KPGHzs3HJDv7o+qIZqY0Oa3zk7s6yNM+8lA==" saltValue="r1M1xp8/w4TA+jCtEteCSg==" spinCount="100000" sheet="1" objects="1" scenarios="1"/>
  <mergeCells count="27">
    <mergeCell ref="B3:Q3"/>
    <mergeCell ref="B4:Q4"/>
    <mergeCell ref="B5:Q5"/>
    <mergeCell ref="B6:Q6"/>
    <mergeCell ref="B17:Q17"/>
    <mergeCell ref="B12:Q12"/>
    <mergeCell ref="B7:C7"/>
    <mergeCell ref="B8:C8"/>
    <mergeCell ref="B9:C9"/>
    <mergeCell ref="B13:C13"/>
    <mergeCell ref="B14:D14"/>
    <mergeCell ref="B15:C15"/>
    <mergeCell ref="D9:E9"/>
    <mergeCell ref="D8:E8"/>
    <mergeCell ref="D7:L7"/>
    <mergeCell ref="B19:E19"/>
    <mergeCell ref="B21:E21"/>
    <mergeCell ref="B23:E23"/>
    <mergeCell ref="B51:E51"/>
    <mergeCell ref="B74:E74"/>
    <mergeCell ref="B49:Q49"/>
    <mergeCell ref="B72:Q72"/>
    <mergeCell ref="N74:O74"/>
    <mergeCell ref="H21:I21"/>
    <mergeCell ref="H23:I23"/>
    <mergeCell ref="F74:H74"/>
    <mergeCell ref="F51:G51"/>
  </mergeCells>
  <hyperlinks>
    <hyperlink ref="B13:C13" location="Bilan!B17" display="1. Inventaire" xr:uid="{BD0F29F0-FD85-426E-91F7-CECE4125F5E9}"/>
    <hyperlink ref="B14:D14" location="Bilan!B49" display="2. Valeur de remplacement" xr:uid="{B3367418-9145-4208-B9C6-B571F351276D}"/>
    <hyperlink ref="B15:C15" location="Bilan!B72" display="3. État" xr:uid="{DE7A23C2-46FE-43D9-B3B3-30DD8F4BEDC8}"/>
  </hyperlinks>
  <printOptions horizontalCentered="1" verticalCentered="1"/>
  <pageMargins left="0" right="0" top="0.39370078740157483" bottom="0.39370078740157483" header="0.19685039370078741" footer="0.19685039370078741"/>
  <pageSetup paperSize="9" scale="74" fitToHeight="0" orientation="landscape" horizontalDpi="1200" verticalDpi="1200" r:id="rId1"/>
  <headerFooter>
    <oddHeader>&amp;C&amp;"-,Gras"&amp;14Bilan&amp;"-,Normal"&amp;11 &amp;14- Outil d'aide à la réalisation d'un inventaire des infrastructures vertes de gestion des eaux pluviales</oddHeader>
    <oddFooter>Page &amp;P de &amp;N</oddFooter>
  </headerFooter>
  <rowBreaks count="2" manualBreakCount="2">
    <brk id="48" max="16383" man="1"/>
    <brk id="71" min="1" max="16"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A96B1-83ED-413E-A27A-188E01FA48C7}">
  <sheetPr codeName="Feuil6">
    <tabColor rgb="FF8A1A65"/>
    <outlinePr summaryBelow="0" summaryRight="0"/>
    <pageSetUpPr autoPageBreaks="0" fitToPage="1"/>
  </sheetPr>
  <dimension ref="A1:CF845"/>
  <sheetViews>
    <sheetView zoomScaleNormal="100" workbookViewId="0"/>
  </sheetViews>
  <sheetFormatPr baseColWidth="10" defaultColWidth="11.44140625" defaultRowHeight="14.4" outlineLevelRow="1" outlineLevelCol="1" x14ac:dyDescent="0.3"/>
  <cols>
    <col min="1" max="1" width="5.6640625" customWidth="1"/>
    <col min="2" max="2" width="7.44140625" customWidth="1"/>
    <col min="3" max="3" width="30.6640625" customWidth="1"/>
    <col min="4" max="5" width="20.6640625" customWidth="1"/>
    <col min="6" max="6" width="20.6640625" customWidth="1" collapsed="1"/>
    <col min="7" max="12" width="13.6640625" hidden="1" customWidth="1" outlineLevel="1"/>
    <col min="13" max="13" width="20.6640625" customWidth="1" collapsed="1"/>
    <col min="15" max="15" width="5.6640625" customWidth="1"/>
    <col min="16" max="84" width="11.44140625" style="74"/>
  </cols>
  <sheetData>
    <row r="1" spans="1:15" ht="15" thickBot="1" x14ac:dyDescent="0.35">
      <c r="A1" s="1"/>
      <c r="B1" s="2"/>
      <c r="C1" s="1"/>
      <c r="D1" s="1"/>
      <c r="E1" s="1"/>
      <c r="F1" s="1"/>
      <c r="G1" s="1"/>
      <c r="H1" s="1"/>
      <c r="I1" s="1"/>
      <c r="J1" s="1"/>
      <c r="K1" s="1"/>
      <c r="L1" s="1"/>
      <c r="M1" s="1"/>
      <c r="N1" s="1"/>
      <c r="O1" s="36"/>
    </row>
    <row r="2" spans="1:15" ht="12" customHeight="1" x14ac:dyDescent="0.3">
      <c r="A2" s="3"/>
      <c r="B2" s="348"/>
      <c r="C2" s="349"/>
      <c r="D2" s="349"/>
      <c r="E2" s="349"/>
      <c r="F2" s="349"/>
      <c r="G2" s="349"/>
      <c r="H2" s="349"/>
      <c r="I2" s="349"/>
      <c r="J2" s="349"/>
      <c r="K2" s="349"/>
      <c r="L2" s="349"/>
      <c r="M2" s="349"/>
      <c r="N2" s="350"/>
      <c r="O2" s="36"/>
    </row>
    <row r="3" spans="1:15" ht="4.2" customHeight="1" x14ac:dyDescent="0.3">
      <c r="A3" s="3"/>
      <c r="B3" s="608"/>
      <c r="C3" s="609"/>
      <c r="D3" s="609"/>
      <c r="E3" s="609"/>
      <c r="F3" s="609"/>
      <c r="G3" s="609"/>
      <c r="H3" s="609"/>
      <c r="I3" s="609"/>
      <c r="J3" s="609"/>
      <c r="K3" s="609"/>
      <c r="L3" s="609"/>
      <c r="M3" s="609"/>
      <c r="N3" s="610"/>
      <c r="O3" s="36"/>
    </row>
    <row r="4" spans="1:15" ht="55.2" customHeight="1" x14ac:dyDescent="0.3">
      <c r="A4" s="3"/>
      <c r="B4" s="611" t="s">
        <v>95</v>
      </c>
      <c r="C4" s="717"/>
      <c r="D4" s="717"/>
      <c r="E4" s="717"/>
      <c r="F4" s="717"/>
      <c r="G4" s="717"/>
      <c r="H4" s="717"/>
      <c r="I4" s="717"/>
      <c r="J4" s="717"/>
      <c r="K4" s="717"/>
      <c r="L4" s="717"/>
      <c r="M4" s="717"/>
      <c r="N4" s="718"/>
      <c r="O4" s="36"/>
    </row>
    <row r="5" spans="1:15" ht="4.95" customHeight="1" x14ac:dyDescent="0.3">
      <c r="A5" s="4"/>
      <c r="B5" s="614"/>
      <c r="C5" s="615"/>
      <c r="D5" s="615"/>
      <c r="E5" s="615"/>
      <c r="F5" s="615"/>
      <c r="G5" s="615"/>
      <c r="H5" s="615"/>
      <c r="I5" s="615"/>
      <c r="J5" s="615"/>
      <c r="K5" s="615"/>
      <c r="L5" s="615"/>
      <c r="M5" s="615"/>
      <c r="N5" s="616"/>
      <c r="O5" s="36"/>
    </row>
    <row r="6" spans="1:15" ht="15" customHeight="1" x14ac:dyDescent="0.3">
      <c r="A6" s="5"/>
      <c r="B6" s="741" t="s">
        <v>1</v>
      </c>
      <c r="C6" s="742"/>
      <c r="D6" s="742"/>
      <c r="E6" s="742"/>
      <c r="F6" s="742"/>
      <c r="G6" s="742"/>
      <c r="H6" s="742"/>
      <c r="I6" s="742"/>
      <c r="J6" s="742"/>
      <c r="K6" s="742"/>
      <c r="L6" s="742"/>
      <c r="M6" s="742"/>
      <c r="N6" s="743"/>
      <c r="O6" s="36"/>
    </row>
    <row r="7" spans="1:15" ht="15" customHeight="1" x14ac:dyDescent="0.3">
      <c r="A7" s="4"/>
      <c r="B7" s="748" t="s">
        <v>146</v>
      </c>
      <c r="C7" s="749"/>
      <c r="D7" s="691" t="str">
        <f>IF(TYPE_ORGANISATION="","",IF(OR(TYPE_ORGANISATION="Municipalité",TYPE_ORGANISATION="MRC",TYPE_ORGANISATION="Régie"),NOM_Organisation,NOM_Autre))</f>
        <v/>
      </c>
      <c r="E7" s="691"/>
      <c r="F7" s="691"/>
      <c r="G7" s="691"/>
      <c r="H7" s="691"/>
      <c r="I7" s="691"/>
      <c r="J7" s="691"/>
      <c r="K7" s="427"/>
      <c r="L7" s="427"/>
      <c r="M7" s="427"/>
      <c r="N7" s="442"/>
      <c r="O7" s="87"/>
    </row>
    <row r="8" spans="1:15" ht="15" customHeight="1" x14ac:dyDescent="0.3">
      <c r="A8" s="4"/>
      <c r="B8" s="748" t="s">
        <v>108</v>
      </c>
      <c r="C8" s="749"/>
      <c r="D8" s="426" t="str">
        <f>IF(TYPE_ORGANISATION="","",IF(OR(TYPE_ORGANISATION="Municipalité",TYPE_ORGANISATION="MRC",TYPE_ORGANISATION="Régie"),CODE_GEO,CODE_GEO_AUTRE))</f>
        <v/>
      </c>
      <c r="E8" s="426"/>
      <c r="F8" s="427"/>
      <c r="G8" s="427"/>
      <c r="H8" s="427"/>
      <c r="I8" s="427"/>
      <c r="J8" s="427"/>
      <c r="K8" s="427"/>
      <c r="L8" s="427"/>
      <c r="M8" s="427"/>
      <c r="N8" s="442"/>
      <c r="O8" s="88"/>
    </row>
    <row r="9" spans="1:15" ht="15" customHeight="1" x14ac:dyDescent="0.3">
      <c r="A9" s="4"/>
      <c r="B9" s="748" t="s">
        <v>147</v>
      </c>
      <c r="C9" s="749"/>
      <c r="D9" s="428" t="str">
        <f>IF(Identification!$H$11="","",Identification!$H$11)</f>
        <v/>
      </c>
      <c r="E9" s="428"/>
      <c r="F9" s="443"/>
      <c r="G9" s="443"/>
      <c r="H9" s="443"/>
      <c r="I9" s="443"/>
      <c r="J9" s="443"/>
      <c r="K9" s="443"/>
      <c r="L9" s="443"/>
      <c r="M9" s="443"/>
      <c r="N9" s="444"/>
      <c r="O9" s="88"/>
    </row>
    <row r="10" spans="1:15" ht="10.199999999999999" customHeight="1" thickBot="1" x14ac:dyDescent="0.35">
      <c r="A10" s="4"/>
      <c r="B10" s="429"/>
      <c r="C10" s="430"/>
      <c r="D10" s="430"/>
      <c r="E10" s="430"/>
      <c r="F10" s="430"/>
      <c r="G10" s="430"/>
      <c r="H10" s="430"/>
      <c r="I10" s="430"/>
      <c r="J10" s="430"/>
      <c r="K10" s="430"/>
      <c r="L10" s="430"/>
      <c r="M10" s="430"/>
      <c r="N10" s="445"/>
      <c r="O10" s="88"/>
    </row>
    <row r="11" spans="1:15" ht="19.95" customHeight="1" x14ac:dyDescent="0.3">
      <c r="A11" s="395"/>
      <c r="B11" s="396"/>
      <c r="C11" s="397"/>
      <c r="D11" s="397"/>
      <c r="E11" s="397"/>
      <c r="F11" s="397"/>
      <c r="G11" s="397"/>
      <c r="H11" s="397"/>
      <c r="I11" s="397"/>
      <c r="J11" s="397"/>
      <c r="K11" s="397"/>
      <c r="L11" s="397"/>
      <c r="M11" s="397"/>
      <c r="N11" s="446"/>
      <c r="O11" s="36"/>
    </row>
    <row r="12" spans="1:15" ht="30" customHeight="1" x14ac:dyDescent="0.3">
      <c r="A12" s="398"/>
      <c r="B12" s="757"/>
      <c r="C12" s="757"/>
      <c r="D12" s="750" t="s">
        <v>233</v>
      </c>
      <c r="E12" s="750"/>
      <c r="F12" s="750"/>
      <c r="G12" s="750"/>
      <c r="H12" s="750"/>
      <c r="I12" s="750"/>
      <c r="J12" s="750"/>
      <c r="K12" s="750"/>
      <c r="L12" s="750"/>
      <c r="M12" s="750"/>
      <c r="N12" s="36"/>
      <c r="O12" s="36"/>
    </row>
    <row r="13" spans="1:15" ht="19.95" customHeight="1" x14ac:dyDescent="0.3">
      <c r="A13" s="398"/>
      <c r="B13" s="757"/>
      <c r="C13" s="757"/>
      <c r="D13" s="759" t="s">
        <v>234</v>
      </c>
      <c r="E13" s="760" t="s">
        <v>235</v>
      </c>
      <c r="F13" s="759" t="s">
        <v>236</v>
      </c>
      <c r="G13" s="751" t="s">
        <v>237</v>
      </c>
      <c r="H13" s="752"/>
      <c r="I13" s="752"/>
      <c r="J13" s="752"/>
      <c r="K13" s="752"/>
      <c r="L13" s="753"/>
      <c r="M13" s="750" t="s">
        <v>238</v>
      </c>
      <c r="N13" s="36"/>
      <c r="O13" s="36"/>
    </row>
    <row r="14" spans="1:15" ht="19.95" customHeight="1" x14ac:dyDescent="0.3">
      <c r="A14" s="398"/>
      <c r="B14" s="758"/>
      <c r="C14" s="758"/>
      <c r="D14" s="750"/>
      <c r="E14" s="761"/>
      <c r="F14" s="759"/>
      <c r="G14" s="399" t="s">
        <v>239</v>
      </c>
      <c r="H14" s="399" t="s">
        <v>240</v>
      </c>
      <c r="I14" s="399" t="s">
        <v>241</v>
      </c>
      <c r="J14" s="399" t="s">
        <v>242</v>
      </c>
      <c r="K14" s="399" t="s">
        <v>243</v>
      </c>
      <c r="L14" s="399" t="s">
        <v>244</v>
      </c>
      <c r="M14" s="750"/>
      <c r="N14" s="36"/>
      <c r="O14" s="36"/>
    </row>
    <row r="15" spans="1:15" ht="25.2" customHeight="1" collapsed="1" x14ac:dyDescent="0.3">
      <c r="A15" s="398"/>
      <c r="B15" s="754" t="s">
        <v>245</v>
      </c>
      <c r="C15" s="755"/>
      <c r="D15" s="400">
        <f>SUM(D16:D27)</f>
        <v>0</v>
      </c>
      <c r="E15" s="401">
        <f>SUM(E16:E27)</f>
        <v>0</v>
      </c>
      <c r="F15" s="402">
        <f>SUM(F16:F27)</f>
        <v>0</v>
      </c>
      <c r="G15" s="403" t="str">
        <f>IFERROR(Calculs!F88, "")</f>
        <v/>
      </c>
      <c r="H15" s="403" t="str">
        <f>IFERROR(Calculs!G88, "")</f>
        <v/>
      </c>
      <c r="I15" s="403" t="str">
        <f>IFERROR(Calculs!H88, "")</f>
        <v/>
      </c>
      <c r="J15" s="403" t="str">
        <f>IFERROR(Calculs!I88, "")</f>
        <v/>
      </c>
      <c r="K15" s="403" t="str">
        <f>IFERROR(Calculs!J88, "")</f>
        <v/>
      </c>
      <c r="L15" s="403" t="str">
        <f>IFERROR(Calculs!K88, "")</f>
        <v/>
      </c>
      <c r="M15" s="404" t="str">
        <f>Calculs!M88</f>
        <v/>
      </c>
      <c r="N15" s="36"/>
      <c r="O15" s="36"/>
    </row>
    <row r="16" spans="1:15" ht="25.2" hidden="1" customHeight="1" outlineLevel="1" x14ac:dyDescent="0.3">
      <c r="A16" s="398"/>
      <c r="B16" s="762"/>
      <c r="C16" s="405" t="s">
        <v>246</v>
      </c>
      <c r="D16" s="406" t="str">
        <f>IFERROR(Calculs!E11, "")</f>
        <v/>
      </c>
      <c r="E16" s="407"/>
      <c r="F16" s="408" t="str">
        <f>IFERROR(Calculs!I11, "")</f>
        <v/>
      </c>
      <c r="G16" s="409" t="str">
        <f>IFERROR(Calculs!F89, "")</f>
        <v/>
      </c>
      <c r="H16" s="409" t="str">
        <f>IFERROR(Calculs!G89, "")</f>
        <v/>
      </c>
      <c r="I16" s="409" t="str">
        <f>IFERROR(Calculs!H89, "")</f>
        <v/>
      </c>
      <c r="J16" s="409" t="str">
        <f>IFERROR(Calculs!I89, "")</f>
        <v/>
      </c>
      <c r="K16" s="409" t="str">
        <f>IFERROR(Calculs!J89, "")</f>
        <v/>
      </c>
      <c r="L16" s="409" t="str">
        <f>IFERROR(Calculs!K89, "")</f>
        <v/>
      </c>
      <c r="M16" s="410" t="str">
        <f>Calculs!M89</f>
        <v/>
      </c>
      <c r="N16" s="36"/>
      <c r="O16" s="36"/>
    </row>
    <row r="17" spans="1:15" ht="25.2" hidden="1" customHeight="1" outlineLevel="1" x14ac:dyDescent="0.3">
      <c r="A17" s="398"/>
      <c r="B17" s="762"/>
      <c r="C17" s="405" t="s">
        <v>247</v>
      </c>
      <c r="D17" s="406" t="str">
        <f>IFERROR(Calculs!E12, "")</f>
        <v/>
      </c>
      <c r="E17" s="407"/>
      <c r="F17" s="408" t="str">
        <f>IFERROR(Calculs!I12, "")</f>
        <v/>
      </c>
      <c r="G17" s="409" t="str">
        <f>IFERROR(Calculs!F90, "")</f>
        <v/>
      </c>
      <c r="H17" s="409" t="str">
        <f>IFERROR(Calculs!G90, "")</f>
        <v/>
      </c>
      <c r="I17" s="409" t="str">
        <f>IFERROR(Calculs!H90, "")</f>
        <v/>
      </c>
      <c r="J17" s="409" t="str">
        <f>IFERROR(Calculs!I90, "")</f>
        <v/>
      </c>
      <c r="K17" s="409" t="str">
        <f>IFERROR(Calculs!J90, "")</f>
        <v/>
      </c>
      <c r="L17" s="409" t="str">
        <f>IFERROR(Calculs!K90, "")</f>
        <v/>
      </c>
      <c r="M17" s="410" t="str">
        <f>Calculs!M90</f>
        <v/>
      </c>
      <c r="N17" s="36"/>
      <c r="O17" s="36"/>
    </row>
    <row r="18" spans="1:15" ht="25.2" hidden="1" customHeight="1" outlineLevel="1" x14ac:dyDescent="0.3">
      <c r="A18" s="398"/>
      <c r="B18" s="762"/>
      <c r="C18" s="405" t="s">
        <v>248</v>
      </c>
      <c r="D18" s="406" t="str">
        <f>IFERROR(Calculs!E13, "")</f>
        <v/>
      </c>
      <c r="E18" s="407"/>
      <c r="F18" s="408" t="str">
        <f>IFERROR(Calculs!I13, "")</f>
        <v/>
      </c>
      <c r="G18" s="409" t="str">
        <f>IFERROR(Calculs!F91, "")</f>
        <v/>
      </c>
      <c r="H18" s="409" t="str">
        <f>IFERROR(Calculs!G91, "")</f>
        <v/>
      </c>
      <c r="I18" s="409" t="str">
        <f>IFERROR(Calculs!H91, "")</f>
        <v/>
      </c>
      <c r="J18" s="409" t="str">
        <f>IFERROR(Calculs!I91, "")</f>
        <v/>
      </c>
      <c r="K18" s="409" t="str">
        <f>IFERROR(Calculs!J91, "")</f>
        <v/>
      </c>
      <c r="L18" s="409" t="str">
        <f>IFERROR(Calculs!K91, "")</f>
        <v/>
      </c>
      <c r="M18" s="410" t="str">
        <f>Calculs!M91</f>
        <v/>
      </c>
      <c r="N18" s="36"/>
      <c r="O18" s="36"/>
    </row>
    <row r="19" spans="1:15" ht="25.2" hidden="1" customHeight="1" outlineLevel="1" x14ac:dyDescent="0.3">
      <c r="A19" s="398"/>
      <c r="B19" s="762"/>
      <c r="C19" s="405" t="s">
        <v>249</v>
      </c>
      <c r="D19" s="406" t="str">
        <f>IFERROR(Calculs!E14, "")</f>
        <v/>
      </c>
      <c r="E19" s="407"/>
      <c r="F19" s="408" t="str">
        <f>IFERROR(Calculs!I14, "")</f>
        <v/>
      </c>
      <c r="G19" s="409" t="str">
        <f>IFERROR(Calculs!F92, "")</f>
        <v/>
      </c>
      <c r="H19" s="409" t="str">
        <f>IFERROR(Calculs!G92, "")</f>
        <v/>
      </c>
      <c r="I19" s="409" t="str">
        <f>IFERROR(Calculs!H92, "")</f>
        <v/>
      </c>
      <c r="J19" s="409" t="str">
        <f>IFERROR(Calculs!I92, "")</f>
        <v/>
      </c>
      <c r="K19" s="409" t="str">
        <f>IFERROR(Calculs!J92, "")</f>
        <v/>
      </c>
      <c r="L19" s="409" t="str">
        <f>IFERROR(Calculs!K92, "")</f>
        <v/>
      </c>
      <c r="M19" s="410" t="str">
        <f>Calculs!M92</f>
        <v/>
      </c>
      <c r="N19" s="36"/>
      <c r="O19" s="36"/>
    </row>
    <row r="20" spans="1:15" ht="25.2" hidden="1" customHeight="1" outlineLevel="1" x14ac:dyDescent="0.3">
      <c r="A20" s="398"/>
      <c r="B20" s="762"/>
      <c r="C20" s="405" t="s">
        <v>250</v>
      </c>
      <c r="D20" s="411"/>
      <c r="E20" s="412" t="str">
        <f>IFERROR(Calculs!G15, "")</f>
        <v/>
      </c>
      <c r="F20" s="408" t="str">
        <f>IFERROR(Calculs!I15, "")</f>
        <v/>
      </c>
      <c r="G20" s="409" t="str">
        <f>IFERROR(Calculs!F93, "")</f>
        <v/>
      </c>
      <c r="H20" s="409" t="str">
        <f>IFERROR(Calculs!G93, "")</f>
        <v/>
      </c>
      <c r="I20" s="409" t="str">
        <f>IFERROR(Calculs!H93, "")</f>
        <v/>
      </c>
      <c r="J20" s="409" t="str">
        <f>IFERROR(Calculs!I93, "")</f>
        <v/>
      </c>
      <c r="K20" s="409" t="str">
        <f>IFERROR(Calculs!J93, "")</f>
        <v/>
      </c>
      <c r="L20" s="409" t="str">
        <f>IFERROR(Calculs!K93, "")</f>
        <v/>
      </c>
      <c r="M20" s="410" t="str">
        <f>Calculs!M93</f>
        <v/>
      </c>
      <c r="N20" s="36"/>
      <c r="O20" s="36"/>
    </row>
    <row r="21" spans="1:15" ht="25.2" hidden="1" customHeight="1" outlineLevel="1" x14ac:dyDescent="0.3">
      <c r="A21" s="398"/>
      <c r="B21" s="762"/>
      <c r="C21" s="405" t="s">
        <v>251</v>
      </c>
      <c r="D21" s="411"/>
      <c r="E21" s="412" t="str">
        <f>IFERROR(Calculs!G16, "")</f>
        <v/>
      </c>
      <c r="F21" s="408" t="str">
        <f>IFERROR(Calculs!I16, "")</f>
        <v/>
      </c>
      <c r="G21" s="409" t="str">
        <f>IFERROR(Calculs!F94, "")</f>
        <v/>
      </c>
      <c r="H21" s="409" t="str">
        <f>IFERROR(Calculs!G94, "")</f>
        <v/>
      </c>
      <c r="I21" s="409" t="str">
        <f>IFERROR(Calculs!H94, "")</f>
        <v/>
      </c>
      <c r="J21" s="409" t="str">
        <f>IFERROR(Calculs!I94, "")</f>
        <v/>
      </c>
      <c r="K21" s="409" t="str">
        <f>IFERROR(Calculs!J94, "")</f>
        <v/>
      </c>
      <c r="L21" s="409" t="str">
        <f>IFERROR(Calculs!K94, "")</f>
        <v/>
      </c>
      <c r="M21" s="410" t="str">
        <f>Calculs!M94</f>
        <v/>
      </c>
      <c r="N21" s="36"/>
      <c r="O21" s="36"/>
    </row>
    <row r="22" spans="1:15" ht="25.2" hidden="1" customHeight="1" outlineLevel="1" x14ac:dyDescent="0.3">
      <c r="A22" s="398"/>
      <c r="B22" s="762"/>
      <c r="C22" s="405" t="s">
        <v>252</v>
      </c>
      <c r="D22" s="411"/>
      <c r="E22" s="412" t="str">
        <f>IFERROR(Calculs!G17, "")</f>
        <v/>
      </c>
      <c r="F22" s="408" t="str">
        <f>IFERROR(Calculs!I17, "")</f>
        <v/>
      </c>
      <c r="G22" s="409" t="str">
        <f>IFERROR(Calculs!F95, "")</f>
        <v/>
      </c>
      <c r="H22" s="409" t="str">
        <f>IFERROR(Calculs!G95, "")</f>
        <v/>
      </c>
      <c r="I22" s="409" t="str">
        <f>IFERROR(Calculs!H95, "")</f>
        <v/>
      </c>
      <c r="J22" s="409" t="str">
        <f>IFERROR(Calculs!I95, "")</f>
        <v/>
      </c>
      <c r="K22" s="409" t="str">
        <f>IFERROR(Calculs!J95, "")</f>
        <v/>
      </c>
      <c r="L22" s="409" t="str">
        <f>IFERROR(Calculs!K95, "")</f>
        <v/>
      </c>
      <c r="M22" s="410" t="str">
        <f>Calculs!M95</f>
        <v/>
      </c>
      <c r="N22" s="36"/>
      <c r="O22" s="36"/>
    </row>
    <row r="23" spans="1:15" ht="25.2" hidden="1" customHeight="1" outlineLevel="1" x14ac:dyDescent="0.3">
      <c r="A23" s="398"/>
      <c r="B23" s="762"/>
      <c r="C23" s="405" t="str">
        <f>IF('Arrière plan'!$U$12="","",'Arrière plan'!$U$12)</f>
        <v/>
      </c>
      <c r="D23" s="413" t="str">
        <f>IFERROR(Calculs!E18,"")</f>
        <v/>
      </c>
      <c r="E23" s="412" t="str">
        <f>IFERROR(IF(OR('Arrière plan'!$V12="Ponctuel",'Arrière plan'!$V12=""),"",Calculs!G18),"")</f>
        <v/>
      </c>
      <c r="F23" s="408" t="str">
        <f>IFERROR(Calculs!I18, "")</f>
        <v/>
      </c>
      <c r="G23" s="409" t="str">
        <f>IFERROR(Calculs!F96, "")</f>
        <v/>
      </c>
      <c r="H23" s="409" t="str">
        <f>IFERROR(Calculs!G96, "")</f>
        <v/>
      </c>
      <c r="I23" s="409" t="str">
        <f>IFERROR(Calculs!H96, "")</f>
        <v/>
      </c>
      <c r="J23" s="409" t="str">
        <f>IFERROR(Calculs!I96, "")</f>
        <v/>
      </c>
      <c r="K23" s="409" t="str">
        <f>IFERROR(Calculs!J96, "")</f>
        <v/>
      </c>
      <c r="L23" s="409" t="str">
        <f>IFERROR(Calculs!K96, "")</f>
        <v/>
      </c>
      <c r="M23" s="410" t="str">
        <f>Calculs!M96</f>
        <v/>
      </c>
      <c r="N23" s="36"/>
      <c r="O23" s="36"/>
    </row>
    <row r="24" spans="1:15" ht="25.2" hidden="1" customHeight="1" outlineLevel="1" x14ac:dyDescent="0.3">
      <c r="A24" s="398"/>
      <c r="B24" s="762"/>
      <c r="C24" s="405" t="str">
        <f>IF('Arrière plan'!$U$13="","",'Arrière plan'!$U$13)</f>
        <v/>
      </c>
      <c r="D24" s="413" t="str">
        <f>IFERROR(IF(OR('Arrière plan'!$V$13="Linéaire",'Arrière plan'!$V$13=""),"",Calculs!E19),"")</f>
        <v/>
      </c>
      <c r="E24" s="412" t="str">
        <f>IFERROR(IF(OR('Arrière plan'!$V13="Ponctuel",'Arrière plan'!$V13=""),"",Calculs!G19),"")</f>
        <v/>
      </c>
      <c r="F24" s="408" t="str">
        <f>IFERROR(Calculs!I19, "")</f>
        <v/>
      </c>
      <c r="G24" s="409" t="str">
        <f>IFERROR(Calculs!F97, "")</f>
        <v/>
      </c>
      <c r="H24" s="409" t="str">
        <f>IFERROR(Calculs!G97, "")</f>
        <v/>
      </c>
      <c r="I24" s="409" t="str">
        <f>IFERROR(Calculs!H97, "")</f>
        <v/>
      </c>
      <c r="J24" s="409" t="str">
        <f>IFERROR(Calculs!I97, "")</f>
        <v/>
      </c>
      <c r="K24" s="409" t="str">
        <f>IFERROR(Calculs!J97, "")</f>
        <v/>
      </c>
      <c r="L24" s="409" t="str">
        <f>IFERROR(Calculs!K97, "")</f>
        <v/>
      </c>
      <c r="M24" s="410" t="str">
        <f>Calculs!M97</f>
        <v/>
      </c>
      <c r="N24" s="36"/>
      <c r="O24" s="36"/>
    </row>
    <row r="25" spans="1:15" ht="25.2" hidden="1" customHeight="1" outlineLevel="1" x14ac:dyDescent="0.3">
      <c r="A25" s="398"/>
      <c r="B25" s="762"/>
      <c r="C25" s="405" t="str">
        <f>IF('Arrière plan'!$U$14="","",'Arrière plan'!$U$14)</f>
        <v/>
      </c>
      <c r="D25" s="413" t="str">
        <f>IFERROR(IF(OR('Arrière plan'!$V$14="Linéaire",'Arrière plan'!$V$14=""),"",Calculs!E20),"")</f>
        <v/>
      </c>
      <c r="E25" s="412" t="str">
        <f>IFERROR(IF(OR('Arrière plan'!$V14="Ponctuel",'Arrière plan'!$V14=""),"",Calculs!G20),"")</f>
        <v/>
      </c>
      <c r="F25" s="408" t="str">
        <f>IFERROR(Calculs!I20, "")</f>
        <v/>
      </c>
      <c r="G25" s="409" t="str">
        <f>IFERROR(Calculs!F98, "")</f>
        <v/>
      </c>
      <c r="H25" s="409" t="str">
        <f>IFERROR(Calculs!G98, "")</f>
        <v/>
      </c>
      <c r="I25" s="409" t="str">
        <f>IFERROR(Calculs!H98, "")</f>
        <v/>
      </c>
      <c r="J25" s="409" t="str">
        <f>IFERROR(Calculs!I98, "")</f>
        <v/>
      </c>
      <c r="K25" s="409" t="str">
        <f>IFERROR(Calculs!J98, "")</f>
        <v/>
      </c>
      <c r="L25" s="409" t="str">
        <f>IFERROR(Calculs!K98, "")</f>
        <v/>
      </c>
      <c r="M25" s="410" t="str">
        <f>Calculs!M98</f>
        <v/>
      </c>
      <c r="N25" s="36"/>
      <c r="O25" s="36"/>
    </row>
    <row r="26" spans="1:15" ht="25.2" hidden="1" customHeight="1" outlineLevel="1" x14ac:dyDescent="0.3">
      <c r="A26" s="398"/>
      <c r="B26" s="762"/>
      <c r="C26" s="405" t="str">
        <f>IF('Arrière plan'!$U$15="","",'Arrière plan'!$U$15)</f>
        <v/>
      </c>
      <c r="D26" s="413" t="str">
        <f>IFERROR(IF(OR('Arrière plan'!$V$15="Linéaire",'Arrière plan'!$V$15=""),"",Calculs!E21),"")</f>
        <v/>
      </c>
      <c r="E26" s="412" t="str">
        <f>IFERROR(IF(OR('Arrière plan'!$V15="Ponctuel",'Arrière plan'!$V15=""),"",Calculs!G21),"")</f>
        <v/>
      </c>
      <c r="F26" s="408" t="str">
        <f>IFERROR(Calculs!I21, "")</f>
        <v/>
      </c>
      <c r="G26" s="409" t="str">
        <f>IFERROR(Calculs!F99, "")</f>
        <v/>
      </c>
      <c r="H26" s="409" t="str">
        <f>IFERROR(Calculs!G99, "")</f>
        <v/>
      </c>
      <c r="I26" s="409" t="str">
        <f>IFERROR(Calculs!H99, "")</f>
        <v/>
      </c>
      <c r="J26" s="409" t="str">
        <f>IFERROR(Calculs!I99, "")</f>
        <v/>
      </c>
      <c r="K26" s="409" t="str">
        <f>IFERROR(Calculs!J99, "")</f>
        <v/>
      </c>
      <c r="L26" s="409" t="str">
        <f>IFERROR(Calculs!K99, "")</f>
        <v/>
      </c>
      <c r="M26" s="410" t="str">
        <f>Calculs!M99</f>
        <v/>
      </c>
      <c r="N26" s="36"/>
      <c r="O26" s="36"/>
    </row>
    <row r="27" spans="1:15" ht="25.2" hidden="1" customHeight="1" outlineLevel="1" x14ac:dyDescent="0.3">
      <c r="A27" s="398"/>
      <c r="B27" s="763"/>
      <c r="C27" s="405" t="str">
        <f>IF('Arrière plan'!$U$16="","",'Arrière plan'!$U$16)</f>
        <v/>
      </c>
      <c r="D27" s="413" t="str">
        <f>IFERROR(IF(OR('Arrière plan'!$V$16="Linéaire",'Arrière plan'!$V$16=""),"",Calculs!E22),"")</f>
        <v/>
      </c>
      <c r="E27" s="412" t="str">
        <f>IFERROR(IF(OR('Arrière plan'!$V16="Ponctuel",'Arrière plan'!$V16=""),"",Calculs!G22),"")</f>
        <v/>
      </c>
      <c r="F27" s="408" t="str">
        <f>IFERROR(Calculs!I22, "")</f>
        <v/>
      </c>
      <c r="G27" s="409" t="str">
        <f>IFERROR(Calculs!F100, "")</f>
        <v/>
      </c>
      <c r="H27" s="409" t="str">
        <f>IFERROR(Calculs!G100, "")</f>
        <v/>
      </c>
      <c r="I27" s="409" t="str">
        <f>IFERROR(Calculs!H100, "")</f>
        <v/>
      </c>
      <c r="J27" s="409" t="str">
        <f>IFERROR(Calculs!I100, "")</f>
        <v/>
      </c>
      <c r="K27" s="409" t="str">
        <f>IFERROR(Calculs!J100, "")</f>
        <v/>
      </c>
      <c r="L27" s="409" t="str">
        <f>IFERROR(Calculs!K100, "")</f>
        <v/>
      </c>
      <c r="M27" s="410" t="str">
        <f>Calculs!M100</f>
        <v/>
      </c>
      <c r="N27" s="36"/>
      <c r="O27" s="36"/>
    </row>
    <row r="28" spans="1:15" ht="25.2" customHeight="1" collapsed="1" x14ac:dyDescent="0.3">
      <c r="A28" s="398"/>
      <c r="B28" s="754" t="s">
        <v>253</v>
      </c>
      <c r="C28" s="755"/>
      <c r="D28" s="400">
        <f>SUM(D29:D35)</f>
        <v>0</v>
      </c>
      <c r="E28" s="414">
        <f>SUM(E29:E35)</f>
        <v>0</v>
      </c>
      <c r="F28" s="415">
        <f>SUM(F29:F35)</f>
        <v>0</v>
      </c>
      <c r="G28" s="403" t="str">
        <f>IFERROR(Calculs!F101, "")</f>
        <v/>
      </c>
      <c r="H28" s="403" t="str">
        <f>IFERROR(Calculs!G101, "")</f>
        <v/>
      </c>
      <c r="I28" s="403" t="str">
        <f>IFERROR(Calculs!H101, "")</f>
        <v/>
      </c>
      <c r="J28" s="403" t="str">
        <f>IFERROR(Calculs!I101, "")</f>
        <v/>
      </c>
      <c r="K28" s="403" t="str">
        <f>IFERROR(Calculs!J101, "")</f>
        <v/>
      </c>
      <c r="L28" s="403" t="str">
        <f>IFERROR(Calculs!K101, "")</f>
        <v/>
      </c>
      <c r="M28" s="404" t="str">
        <f>Calculs!M101</f>
        <v/>
      </c>
      <c r="N28" s="36"/>
      <c r="O28" s="36"/>
    </row>
    <row r="29" spans="1:15" ht="25.2" hidden="1" customHeight="1" outlineLevel="1" x14ac:dyDescent="0.3">
      <c r="A29" s="398"/>
      <c r="B29" s="762"/>
      <c r="C29" s="405" t="s">
        <v>254</v>
      </c>
      <c r="D29" s="406" t="str">
        <f>IFERROR(Calculs!E23, "")</f>
        <v/>
      </c>
      <c r="E29" s="407"/>
      <c r="F29" s="408" t="str">
        <f>IFERROR(Calculs!I23, "")</f>
        <v/>
      </c>
      <c r="G29" s="409" t="str">
        <f>IFERROR(Calculs!F102, "")</f>
        <v/>
      </c>
      <c r="H29" s="409" t="str">
        <f>IFERROR(Calculs!G102, "")</f>
        <v/>
      </c>
      <c r="I29" s="409" t="str">
        <f>IFERROR(Calculs!H102, "")</f>
        <v/>
      </c>
      <c r="J29" s="409" t="str">
        <f>IFERROR(Calculs!I102, "")</f>
        <v/>
      </c>
      <c r="K29" s="409" t="str">
        <f>IFERROR(Calculs!J102, "")</f>
        <v/>
      </c>
      <c r="L29" s="409" t="str">
        <f>IFERROR(Calculs!K102, "")</f>
        <v/>
      </c>
      <c r="M29" s="410" t="str">
        <f>Calculs!M102</f>
        <v/>
      </c>
      <c r="N29" s="36"/>
      <c r="O29" s="36"/>
    </row>
    <row r="30" spans="1:15" ht="25.2" hidden="1" customHeight="1" outlineLevel="1" x14ac:dyDescent="0.3">
      <c r="A30" s="398"/>
      <c r="B30" s="762"/>
      <c r="C30" s="405" t="s">
        <v>255</v>
      </c>
      <c r="D30" s="406" t="str">
        <f>IFERROR(Calculs!E24, "")</f>
        <v/>
      </c>
      <c r="E30" s="407"/>
      <c r="F30" s="408" t="str">
        <f>IFERROR(Calculs!I24, "")</f>
        <v/>
      </c>
      <c r="G30" s="409" t="str">
        <f>IFERROR(Calculs!F103, "")</f>
        <v/>
      </c>
      <c r="H30" s="409" t="str">
        <f>IFERROR(Calculs!G103, "")</f>
        <v/>
      </c>
      <c r="I30" s="409" t="str">
        <f>IFERROR(Calculs!H103, "")</f>
        <v/>
      </c>
      <c r="J30" s="409" t="str">
        <f>IFERROR(Calculs!I103, "")</f>
        <v/>
      </c>
      <c r="K30" s="409" t="str">
        <f>IFERROR(Calculs!J103, "")</f>
        <v/>
      </c>
      <c r="L30" s="409" t="str">
        <f>IFERROR(Calculs!K103, "")</f>
        <v/>
      </c>
      <c r="M30" s="410" t="str">
        <f>Calculs!M103</f>
        <v/>
      </c>
      <c r="N30" s="36"/>
      <c r="O30" s="36"/>
    </row>
    <row r="31" spans="1:15" ht="25.2" hidden="1" customHeight="1" outlineLevel="1" x14ac:dyDescent="0.3">
      <c r="A31" s="398"/>
      <c r="B31" s="762"/>
      <c r="C31" s="405" t="s">
        <v>256</v>
      </c>
      <c r="D31" s="406" t="str">
        <f>IFERROR(Calculs!E25, "")</f>
        <v/>
      </c>
      <c r="E31" s="407"/>
      <c r="F31" s="408" t="str">
        <f>IFERROR(Calculs!I25, "")</f>
        <v/>
      </c>
      <c r="G31" s="409" t="str">
        <f>IFERROR(Calculs!F104, "")</f>
        <v/>
      </c>
      <c r="H31" s="409" t="str">
        <f>IFERROR(Calculs!G104, "")</f>
        <v/>
      </c>
      <c r="I31" s="409" t="str">
        <f>IFERROR(Calculs!H104, "")</f>
        <v/>
      </c>
      <c r="J31" s="409" t="str">
        <f>IFERROR(Calculs!I104, "")</f>
        <v/>
      </c>
      <c r="K31" s="409" t="str">
        <f>IFERROR(Calculs!J104, "")</f>
        <v/>
      </c>
      <c r="L31" s="409" t="str">
        <f>IFERROR(Calculs!K104, "")</f>
        <v/>
      </c>
      <c r="M31" s="410" t="str">
        <f>Calculs!M104</f>
        <v/>
      </c>
      <c r="N31" s="36"/>
      <c r="O31" s="36"/>
    </row>
    <row r="32" spans="1:15" ht="25.2" hidden="1" customHeight="1" outlineLevel="1" x14ac:dyDescent="0.3">
      <c r="A32" s="398"/>
      <c r="B32" s="762"/>
      <c r="C32" s="405" t="s">
        <v>257</v>
      </c>
      <c r="D32" s="406" t="str">
        <f>IFERROR(Calculs!E26, "")</f>
        <v/>
      </c>
      <c r="E32" s="407"/>
      <c r="F32" s="408" t="str">
        <f>IFERROR(Calculs!I26, "")</f>
        <v/>
      </c>
      <c r="G32" s="409" t="str">
        <f>IFERROR(Calculs!F105, "")</f>
        <v/>
      </c>
      <c r="H32" s="409" t="str">
        <f>IFERROR(Calculs!G105, "")</f>
        <v/>
      </c>
      <c r="I32" s="409" t="str">
        <f>IFERROR(Calculs!H105, "")</f>
        <v/>
      </c>
      <c r="J32" s="409" t="str">
        <f>IFERROR(Calculs!I105, "")</f>
        <v/>
      </c>
      <c r="K32" s="409" t="str">
        <f>IFERROR(Calculs!J105, "")</f>
        <v/>
      </c>
      <c r="L32" s="409" t="str">
        <f>IFERROR(Calculs!K105, "")</f>
        <v/>
      </c>
      <c r="M32" s="410" t="str">
        <f>Calculs!M105</f>
        <v/>
      </c>
      <c r="N32" s="36"/>
      <c r="O32" s="36"/>
    </row>
    <row r="33" spans="1:15" ht="25.2" hidden="1" customHeight="1" outlineLevel="1" x14ac:dyDescent="0.3">
      <c r="A33" s="398"/>
      <c r="B33" s="762"/>
      <c r="C33" s="405" t="str">
        <f>IF('Arrière plan'!$U$21="","",'Arrière plan'!$U$21)</f>
        <v/>
      </c>
      <c r="D33" s="406" t="str">
        <f>IFERROR(IF(OR('Arrière plan'!$V21="Linéaire",'Arrière plan'!$V21=""),"",Calculs!E27),"")</f>
        <v/>
      </c>
      <c r="E33" s="416" t="str">
        <f>IFERROR(IF(OR('Arrière plan'!$V21="Ponctuel",'Arrière plan'!$V21=""),"",Calculs!G27),"")</f>
        <v/>
      </c>
      <c r="F33" s="408" t="str">
        <f>IFERROR(Calculs!I27, "")</f>
        <v/>
      </c>
      <c r="G33" s="409" t="str">
        <f>IFERROR(Calculs!F106, "")</f>
        <v/>
      </c>
      <c r="H33" s="409" t="str">
        <f>IFERROR(Calculs!G106, "")</f>
        <v/>
      </c>
      <c r="I33" s="409" t="str">
        <f>IFERROR(Calculs!H106, "")</f>
        <v/>
      </c>
      <c r="J33" s="409" t="str">
        <f>IFERROR(Calculs!I106, "")</f>
        <v/>
      </c>
      <c r="K33" s="409" t="str">
        <f>IFERROR(Calculs!J106, "")</f>
        <v/>
      </c>
      <c r="L33" s="409" t="str">
        <f>IFERROR(Calculs!K106, "")</f>
        <v/>
      </c>
      <c r="M33" s="410" t="str">
        <f>Calculs!M106</f>
        <v/>
      </c>
      <c r="N33" s="36"/>
      <c r="O33" s="36"/>
    </row>
    <row r="34" spans="1:15" ht="25.2" hidden="1" customHeight="1" outlineLevel="1" x14ac:dyDescent="0.3">
      <c r="A34" s="398"/>
      <c r="B34" s="762"/>
      <c r="C34" s="405" t="str">
        <f>IF('Arrière plan'!$U$22="","",'Arrière plan'!$U$22)</f>
        <v/>
      </c>
      <c r="D34" s="406" t="str">
        <f>IFERROR(IF(OR('Arrière plan'!$V22="Linéaire",'Arrière plan'!$V22=""),"",Calculs!E28),"")</f>
        <v/>
      </c>
      <c r="E34" s="416" t="str">
        <f>IFERROR(IF(OR('Arrière plan'!$V22="Ponctuel",'Arrière plan'!$V22=""),"",Calculs!G28),"")</f>
        <v/>
      </c>
      <c r="F34" s="408" t="str">
        <f>IFERROR(Calculs!I28, "")</f>
        <v/>
      </c>
      <c r="G34" s="409" t="str">
        <f>IFERROR(Calculs!F107, "")</f>
        <v/>
      </c>
      <c r="H34" s="409" t="str">
        <f>IFERROR(Calculs!G107, "")</f>
        <v/>
      </c>
      <c r="I34" s="409" t="str">
        <f>IFERROR(Calculs!H107, "")</f>
        <v/>
      </c>
      <c r="J34" s="409" t="str">
        <f>IFERROR(Calculs!I107, "")</f>
        <v/>
      </c>
      <c r="K34" s="409" t="str">
        <f>IFERROR(Calculs!J107, "")</f>
        <v/>
      </c>
      <c r="L34" s="409" t="str">
        <f>IFERROR(Calculs!K107, "")</f>
        <v/>
      </c>
      <c r="M34" s="410" t="str">
        <f>Calculs!M107</f>
        <v/>
      </c>
      <c r="N34" s="36"/>
      <c r="O34" s="36"/>
    </row>
    <row r="35" spans="1:15" ht="25.2" hidden="1" customHeight="1" outlineLevel="1" x14ac:dyDescent="0.3">
      <c r="A35" s="398"/>
      <c r="B35" s="763"/>
      <c r="C35" s="405" t="str">
        <f>IF('Arrière plan'!$U$23="","",'Arrière plan'!$U$23)</f>
        <v/>
      </c>
      <c r="D35" s="406" t="str">
        <f>IFERROR(IF(OR('Arrière plan'!$V23="Linéaire",'Arrière plan'!$V23=""),"",Calculs!E29),"")</f>
        <v/>
      </c>
      <c r="E35" s="416" t="str">
        <f>IFERROR(IF(OR('Arrière plan'!$V23="Ponctuel",'Arrière plan'!$V23=""),"",Calculs!G29),"")</f>
        <v/>
      </c>
      <c r="F35" s="408" t="str">
        <f>IFERROR(Calculs!I29, "")</f>
        <v/>
      </c>
      <c r="G35" s="409" t="str">
        <f>IFERROR(Calculs!F108, "")</f>
        <v/>
      </c>
      <c r="H35" s="409" t="str">
        <f>IFERROR(Calculs!G108, "")</f>
        <v/>
      </c>
      <c r="I35" s="409" t="str">
        <f>IFERROR(Calculs!H108, "")</f>
        <v/>
      </c>
      <c r="J35" s="409" t="str">
        <f>IFERROR(Calculs!I108, "")</f>
        <v/>
      </c>
      <c r="K35" s="409" t="str">
        <f>IFERROR(Calculs!J108, "")</f>
        <v/>
      </c>
      <c r="L35" s="409" t="str">
        <f>IFERROR(Calculs!K108, "")</f>
        <v/>
      </c>
      <c r="M35" s="410" t="str">
        <f>Calculs!M108</f>
        <v/>
      </c>
      <c r="N35" s="36"/>
      <c r="O35" s="36"/>
    </row>
    <row r="36" spans="1:15" ht="25.2" customHeight="1" collapsed="1" x14ac:dyDescent="0.3">
      <c r="A36" s="398"/>
      <c r="B36" s="754" t="s">
        <v>258</v>
      </c>
      <c r="C36" s="755"/>
      <c r="D36" s="417">
        <f>SUM(D37:D39)</f>
        <v>0</v>
      </c>
      <c r="E36" s="418">
        <f>SUM(E37:E39)</f>
        <v>0</v>
      </c>
      <c r="F36" s="415">
        <f>SUM(F37:F39)</f>
        <v>0</v>
      </c>
      <c r="G36" s="403" t="str">
        <f>IFERROR(Calculs!F109, "")</f>
        <v/>
      </c>
      <c r="H36" s="403" t="str">
        <f>IFERROR(Calculs!G109, "")</f>
        <v/>
      </c>
      <c r="I36" s="403" t="str">
        <f>IFERROR(Calculs!H109, "")</f>
        <v/>
      </c>
      <c r="J36" s="403" t="str">
        <f>IFERROR(Calculs!I109, "")</f>
        <v/>
      </c>
      <c r="K36" s="403" t="str">
        <f>IFERROR(Calculs!J109, "")</f>
        <v/>
      </c>
      <c r="L36" s="403" t="str">
        <f>IFERROR(Calculs!K109, "")</f>
        <v/>
      </c>
      <c r="M36" s="404" t="str">
        <f>Calculs!M109</f>
        <v/>
      </c>
      <c r="N36" s="36"/>
      <c r="O36" s="36"/>
    </row>
    <row r="37" spans="1:15" ht="25.2" hidden="1" customHeight="1" outlineLevel="1" x14ac:dyDescent="0.3">
      <c r="A37" s="398"/>
      <c r="B37" s="762"/>
      <c r="C37" s="419" t="str">
        <f>IF('Arrière plan'!$U$24="","",'Arrière plan'!$U$24)</f>
        <v/>
      </c>
      <c r="D37" s="406" t="str">
        <f>IFERROR(IF(OR('Arrière plan'!$V24="Linéaire",'Arrière plan'!$V24=""),"",Calculs!E30),"")</f>
        <v/>
      </c>
      <c r="E37" s="416" t="str">
        <f>IFERROR(IF(OR('Arrière plan'!$V24="Ponctuel",'Arrière plan'!$V24=""),"",Calculs!G30),"")</f>
        <v/>
      </c>
      <c r="F37" s="408" t="str">
        <f>IFERROR(Calculs!I30, "")</f>
        <v/>
      </c>
      <c r="G37" s="409" t="str">
        <f>IFERROR(Calculs!F110, "")</f>
        <v/>
      </c>
      <c r="H37" s="409" t="str">
        <f>IFERROR(Calculs!G110, "")</f>
        <v/>
      </c>
      <c r="I37" s="409" t="str">
        <f>IFERROR(Calculs!H110, "")</f>
        <v/>
      </c>
      <c r="J37" s="409" t="str">
        <f>IFERROR(Calculs!I110, "")</f>
        <v/>
      </c>
      <c r="K37" s="409" t="str">
        <f>IFERROR(Calculs!J110, "")</f>
        <v/>
      </c>
      <c r="L37" s="409" t="str">
        <f>IFERROR(Calculs!K110, "")</f>
        <v/>
      </c>
      <c r="M37" s="410" t="str">
        <f>Calculs!M110</f>
        <v/>
      </c>
      <c r="N37" s="36"/>
      <c r="O37" s="36"/>
    </row>
    <row r="38" spans="1:15" ht="25.2" hidden="1" customHeight="1" outlineLevel="1" x14ac:dyDescent="0.3">
      <c r="A38" s="398"/>
      <c r="B38" s="762"/>
      <c r="C38" s="419" t="str">
        <f>IF('Arrière plan'!$U$25="","",'Arrière plan'!$U$25)</f>
        <v/>
      </c>
      <c r="D38" s="406" t="str">
        <f>IFERROR(IF(OR('Arrière plan'!$V25="Linéaire",'Arrière plan'!$V25=""),"",Calculs!E31),"")</f>
        <v/>
      </c>
      <c r="E38" s="416" t="str">
        <f>IFERROR(IF(OR('Arrière plan'!$V25="Ponctuel",'Arrière plan'!$V25=""),"",Calculs!G31),"")</f>
        <v/>
      </c>
      <c r="F38" s="408" t="str">
        <f>IFERROR(Calculs!I31, "")</f>
        <v/>
      </c>
      <c r="G38" s="409" t="str">
        <f>IFERROR(Calculs!F111, "")</f>
        <v/>
      </c>
      <c r="H38" s="409" t="str">
        <f>IFERROR(Calculs!G111, "")</f>
        <v/>
      </c>
      <c r="I38" s="409" t="str">
        <f>IFERROR(Calculs!H111, "")</f>
        <v/>
      </c>
      <c r="J38" s="409" t="str">
        <f>IFERROR(Calculs!I111, "")</f>
        <v/>
      </c>
      <c r="K38" s="409" t="str">
        <f>IFERROR(Calculs!J111, "")</f>
        <v/>
      </c>
      <c r="L38" s="409" t="str">
        <f>IFERROR(Calculs!K111, "")</f>
        <v/>
      </c>
      <c r="M38" s="410" t="str">
        <f>Calculs!M111</f>
        <v/>
      </c>
      <c r="N38" s="36"/>
      <c r="O38" s="36"/>
    </row>
    <row r="39" spans="1:15" ht="25.2" hidden="1" customHeight="1" outlineLevel="1" x14ac:dyDescent="0.3">
      <c r="A39" s="398"/>
      <c r="B39" s="763"/>
      <c r="C39" s="419" t="str">
        <f>IF('Arrière plan'!$U$26="","",'Arrière plan'!$U$26)</f>
        <v/>
      </c>
      <c r="D39" s="406" t="str">
        <f>IFERROR(IF(OR('Arrière plan'!$V26="Linéaire",'Arrière plan'!$V26=""),"",Calculs!E32),"")</f>
        <v/>
      </c>
      <c r="E39" s="416" t="str">
        <f>IFERROR(IF(OR('Arrière plan'!$V26="Ponctuel",'Arrière plan'!$V26=""),"",Calculs!G32),"")</f>
        <v/>
      </c>
      <c r="F39" s="408" t="str">
        <f>IFERROR(Calculs!I32, "")</f>
        <v/>
      </c>
      <c r="G39" s="409" t="str">
        <f>IFERROR(Calculs!F112, "")</f>
        <v/>
      </c>
      <c r="H39" s="409" t="str">
        <f>IFERROR(Calculs!G112, "")</f>
        <v/>
      </c>
      <c r="I39" s="409" t="str">
        <f>IFERROR(Calculs!H112, "")</f>
        <v/>
      </c>
      <c r="J39" s="409" t="str">
        <f>IFERROR(Calculs!I112, "")</f>
        <v/>
      </c>
      <c r="K39" s="409" t="str">
        <f>IFERROR(Calculs!J112, "")</f>
        <v/>
      </c>
      <c r="L39" s="409" t="str">
        <f>IFERROR(Calculs!K112, "")</f>
        <v/>
      </c>
      <c r="M39" s="410" t="str">
        <f>Calculs!M112</f>
        <v/>
      </c>
      <c r="N39" s="36"/>
      <c r="O39" s="36"/>
    </row>
    <row r="40" spans="1:15" ht="25.2" customHeight="1" x14ac:dyDescent="0.3">
      <c r="A40" s="398"/>
      <c r="B40" s="756" t="s">
        <v>259</v>
      </c>
      <c r="C40" s="756"/>
      <c r="D40" s="420">
        <f>SUM(D15,D28)</f>
        <v>0</v>
      </c>
      <c r="E40" s="421">
        <f>SUM(E15,E36)</f>
        <v>0</v>
      </c>
      <c r="F40" s="422">
        <f>SUM(F15,F28,F36)</f>
        <v>0</v>
      </c>
      <c r="G40" s="423" t="str">
        <f>IFERROR(Calculs!F113, "")</f>
        <v/>
      </c>
      <c r="H40" s="423" t="str">
        <f>IFERROR(Calculs!G113, "")</f>
        <v/>
      </c>
      <c r="I40" s="423" t="str">
        <f>IFERROR(Calculs!H113, "")</f>
        <v/>
      </c>
      <c r="J40" s="423" t="str">
        <f>IFERROR(Calculs!I113, "")</f>
        <v/>
      </c>
      <c r="K40" s="423" t="str">
        <f>IFERROR(Calculs!J113, "")</f>
        <v/>
      </c>
      <c r="L40" s="423" t="str">
        <f>IFERROR(Calculs!K113, "")</f>
        <v/>
      </c>
      <c r="M40" s="424" t="str">
        <f>Calculs!M113</f>
        <v/>
      </c>
      <c r="N40" s="36"/>
      <c r="O40" s="36"/>
    </row>
    <row r="41" spans="1:15" ht="19.95" customHeight="1" x14ac:dyDescent="0.3">
      <c r="A41" s="398"/>
      <c r="B41" s="425"/>
      <c r="C41" s="425"/>
      <c r="D41" s="425"/>
      <c r="E41" s="425"/>
      <c r="F41" s="425"/>
      <c r="G41" s="425"/>
      <c r="H41" s="425"/>
      <c r="I41" s="425"/>
      <c r="J41" s="425"/>
      <c r="K41" s="425"/>
      <c r="L41" s="425"/>
      <c r="M41" s="425"/>
      <c r="N41" s="36"/>
      <c r="O41" s="36"/>
    </row>
    <row r="42" spans="1:15" s="74" customFormat="1" x14ac:dyDescent="0.3">
      <c r="A42" s="315"/>
      <c r="B42" s="542"/>
      <c r="C42" s="542"/>
      <c r="D42" s="542"/>
      <c r="E42" s="542"/>
      <c r="F42" s="542"/>
      <c r="G42" s="542"/>
      <c r="H42" s="542"/>
      <c r="I42" s="542"/>
      <c r="J42" s="542"/>
      <c r="K42" s="542"/>
      <c r="L42" s="542"/>
      <c r="M42" s="542"/>
    </row>
    <row r="43" spans="1:15" s="74" customFormat="1" x14ac:dyDescent="0.3">
      <c r="A43" s="315"/>
      <c r="B43" s="315"/>
      <c r="C43" s="315"/>
      <c r="D43" s="315"/>
      <c r="E43" s="315"/>
      <c r="F43" s="315"/>
      <c r="G43" s="315"/>
      <c r="H43" s="315"/>
      <c r="I43" s="315"/>
      <c r="J43" s="315"/>
      <c r="K43" s="315"/>
      <c r="L43" s="315"/>
      <c r="M43" s="315"/>
    </row>
    <row r="44" spans="1:15" s="74" customFormat="1" x14ac:dyDescent="0.3"/>
    <row r="45" spans="1:15" s="74" customFormat="1" x14ac:dyDescent="0.3"/>
    <row r="46" spans="1:15" s="74" customFormat="1" x14ac:dyDescent="0.3"/>
    <row r="47" spans="1:15" s="74" customFormat="1" x14ac:dyDescent="0.3"/>
    <row r="48" spans="1:15" s="74" customFormat="1" x14ac:dyDescent="0.3"/>
    <row r="49" s="74" customFormat="1" x14ac:dyDescent="0.3"/>
    <row r="50" s="74" customFormat="1" x14ac:dyDescent="0.3"/>
    <row r="51" s="74" customFormat="1" x14ac:dyDescent="0.3"/>
    <row r="52" s="74" customFormat="1" x14ac:dyDescent="0.3"/>
    <row r="53" s="74" customFormat="1" x14ac:dyDescent="0.3"/>
    <row r="54" s="74" customFormat="1" x14ac:dyDescent="0.3"/>
    <row r="55" s="74" customFormat="1" x14ac:dyDescent="0.3"/>
    <row r="56" s="74" customFormat="1" x14ac:dyDescent="0.3"/>
    <row r="57" s="74" customFormat="1" x14ac:dyDescent="0.3"/>
    <row r="58" s="74" customFormat="1" x14ac:dyDescent="0.3"/>
    <row r="59" s="74" customFormat="1" x14ac:dyDescent="0.3"/>
    <row r="60" s="74" customFormat="1" x14ac:dyDescent="0.3"/>
    <row r="61" s="74" customFormat="1" x14ac:dyDescent="0.3"/>
    <row r="62" s="74" customFormat="1" x14ac:dyDescent="0.3"/>
    <row r="63" s="74" customFormat="1" x14ac:dyDescent="0.3"/>
    <row r="64" s="74" customFormat="1" x14ac:dyDescent="0.3"/>
    <row r="65" s="74" customFormat="1" x14ac:dyDescent="0.3"/>
    <row r="66" s="74" customFormat="1" x14ac:dyDescent="0.3"/>
    <row r="67" s="74" customFormat="1" x14ac:dyDescent="0.3"/>
    <row r="68" s="74" customFormat="1" x14ac:dyDescent="0.3"/>
    <row r="69" s="74" customFormat="1" x14ac:dyDescent="0.3"/>
    <row r="70" s="74" customFormat="1" x14ac:dyDescent="0.3"/>
    <row r="71" s="74" customFormat="1" x14ac:dyDescent="0.3"/>
    <row r="72" s="74" customFormat="1" x14ac:dyDescent="0.3"/>
    <row r="73" s="74" customFormat="1" x14ac:dyDescent="0.3"/>
    <row r="74" s="74" customFormat="1" x14ac:dyDescent="0.3"/>
    <row r="75" s="74" customFormat="1" x14ac:dyDescent="0.3"/>
    <row r="76" s="74" customFormat="1" x14ac:dyDescent="0.3"/>
    <row r="77" s="74" customFormat="1" x14ac:dyDescent="0.3"/>
    <row r="78" s="74" customFormat="1" x14ac:dyDescent="0.3"/>
    <row r="79" s="74" customFormat="1" x14ac:dyDescent="0.3"/>
    <row r="80" s="74" customFormat="1" x14ac:dyDescent="0.3"/>
    <row r="81" s="74" customFormat="1" x14ac:dyDescent="0.3"/>
    <row r="82" s="74" customFormat="1" x14ac:dyDescent="0.3"/>
    <row r="83" s="74" customFormat="1" x14ac:dyDescent="0.3"/>
    <row r="84" s="74" customFormat="1" x14ac:dyDescent="0.3"/>
    <row r="85" s="74" customFormat="1" x14ac:dyDescent="0.3"/>
    <row r="86" s="74" customFormat="1" x14ac:dyDescent="0.3"/>
    <row r="87" s="74" customFormat="1" x14ac:dyDescent="0.3"/>
    <row r="88" s="74" customFormat="1" x14ac:dyDescent="0.3"/>
    <row r="89" s="74" customFormat="1" x14ac:dyDescent="0.3"/>
    <row r="90" s="74" customFormat="1" x14ac:dyDescent="0.3"/>
    <row r="91" s="74" customFormat="1" x14ac:dyDescent="0.3"/>
    <row r="92" s="74" customFormat="1" x14ac:dyDescent="0.3"/>
    <row r="93" s="74" customFormat="1" x14ac:dyDescent="0.3"/>
    <row r="94" s="74" customFormat="1" x14ac:dyDescent="0.3"/>
    <row r="95" s="74" customFormat="1" x14ac:dyDescent="0.3"/>
    <row r="96" s="74" customFormat="1" x14ac:dyDescent="0.3"/>
    <row r="97" s="74" customFormat="1" x14ac:dyDescent="0.3"/>
    <row r="98" s="74" customFormat="1" x14ac:dyDescent="0.3"/>
    <row r="99" s="74" customFormat="1" x14ac:dyDescent="0.3"/>
    <row r="100" s="74" customFormat="1" x14ac:dyDescent="0.3"/>
    <row r="101" s="74" customFormat="1" x14ac:dyDescent="0.3"/>
    <row r="102" s="74" customFormat="1" x14ac:dyDescent="0.3"/>
    <row r="103" s="74" customFormat="1" x14ac:dyDescent="0.3"/>
    <row r="104" s="74" customFormat="1" x14ac:dyDescent="0.3"/>
    <row r="105" s="74" customFormat="1" x14ac:dyDescent="0.3"/>
    <row r="106" s="74" customFormat="1" x14ac:dyDescent="0.3"/>
    <row r="107" s="74" customFormat="1" x14ac:dyDescent="0.3"/>
    <row r="108" s="74" customFormat="1" x14ac:dyDescent="0.3"/>
    <row r="109" s="74" customFormat="1" x14ac:dyDescent="0.3"/>
    <row r="110" s="74" customFormat="1" x14ac:dyDescent="0.3"/>
    <row r="111" s="74" customFormat="1" x14ac:dyDescent="0.3"/>
    <row r="112" s="74" customFormat="1" x14ac:dyDescent="0.3"/>
    <row r="113" s="74" customFormat="1" x14ac:dyDescent="0.3"/>
    <row r="114" s="74" customFormat="1" x14ac:dyDescent="0.3"/>
    <row r="115" s="74" customFormat="1" x14ac:dyDescent="0.3"/>
    <row r="116" s="74" customFormat="1" x14ac:dyDescent="0.3"/>
    <row r="117" s="74" customFormat="1" x14ac:dyDescent="0.3"/>
    <row r="118" s="74" customFormat="1" x14ac:dyDescent="0.3"/>
    <row r="119" s="74" customFormat="1" x14ac:dyDescent="0.3"/>
    <row r="120" s="74" customFormat="1" x14ac:dyDescent="0.3"/>
    <row r="121" s="74" customFormat="1" x14ac:dyDescent="0.3"/>
    <row r="122" s="74" customFormat="1" x14ac:dyDescent="0.3"/>
    <row r="123" s="74" customFormat="1" x14ac:dyDescent="0.3"/>
    <row r="124" s="74" customFormat="1" x14ac:dyDescent="0.3"/>
    <row r="125" s="74" customFormat="1" x14ac:dyDescent="0.3"/>
    <row r="126" s="74" customFormat="1" x14ac:dyDescent="0.3"/>
    <row r="127" s="74" customFormat="1" x14ac:dyDescent="0.3"/>
    <row r="128" s="74" customFormat="1" x14ac:dyDescent="0.3"/>
    <row r="129" s="74" customFormat="1" x14ac:dyDescent="0.3"/>
    <row r="130" s="74" customFormat="1" x14ac:dyDescent="0.3"/>
    <row r="131" s="74" customFormat="1" x14ac:dyDescent="0.3"/>
    <row r="132" s="74" customFormat="1" x14ac:dyDescent="0.3"/>
    <row r="133" s="74" customFormat="1" x14ac:dyDescent="0.3"/>
    <row r="134" s="74" customFormat="1" x14ac:dyDescent="0.3"/>
    <row r="135" s="74" customFormat="1" x14ac:dyDescent="0.3"/>
    <row r="136" s="74" customFormat="1" x14ac:dyDescent="0.3"/>
    <row r="137" s="74" customFormat="1" x14ac:dyDescent="0.3"/>
    <row r="138" s="74" customFormat="1" x14ac:dyDescent="0.3"/>
    <row r="139" s="74" customFormat="1" x14ac:dyDescent="0.3"/>
    <row r="140" s="74" customFormat="1" x14ac:dyDescent="0.3"/>
    <row r="141" s="74" customFormat="1" x14ac:dyDescent="0.3"/>
    <row r="142" s="74" customFormat="1" x14ac:dyDescent="0.3"/>
    <row r="143" s="74" customFormat="1" x14ac:dyDescent="0.3"/>
    <row r="144" s="74" customFormat="1" x14ac:dyDescent="0.3"/>
    <row r="145" s="74" customFormat="1" x14ac:dyDescent="0.3"/>
    <row r="146" s="74" customFormat="1" x14ac:dyDescent="0.3"/>
    <row r="147" s="74" customFormat="1" x14ac:dyDescent="0.3"/>
    <row r="148" s="74" customFormat="1" x14ac:dyDescent="0.3"/>
    <row r="149" s="74" customFormat="1" x14ac:dyDescent="0.3"/>
    <row r="150" s="74" customFormat="1" x14ac:dyDescent="0.3"/>
    <row r="151" s="74" customFormat="1" x14ac:dyDescent="0.3"/>
    <row r="152" s="74" customFormat="1" x14ac:dyDescent="0.3"/>
    <row r="153" s="74" customFormat="1" x14ac:dyDescent="0.3"/>
    <row r="154" s="74" customFormat="1" x14ac:dyDescent="0.3"/>
    <row r="155" s="74" customFormat="1" x14ac:dyDescent="0.3"/>
    <row r="156" s="74" customFormat="1" x14ac:dyDescent="0.3"/>
    <row r="157" s="74" customFormat="1" x14ac:dyDescent="0.3"/>
    <row r="158" s="74" customFormat="1" x14ac:dyDescent="0.3"/>
    <row r="159" s="74" customFormat="1" x14ac:dyDescent="0.3"/>
    <row r="160" s="74" customFormat="1" x14ac:dyDescent="0.3"/>
    <row r="161" s="74" customFormat="1" x14ac:dyDescent="0.3"/>
    <row r="162" s="74" customFormat="1" x14ac:dyDescent="0.3"/>
    <row r="163" s="74" customFormat="1" x14ac:dyDescent="0.3"/>
    <row r="164" s="74" customFormat="1" x14ac:dyDescent="0.3"/>
    <row r="165" s="74" customFormat="1" x14ac:dyDescent="0.3"/>
    <row r="166" s="74" customFormat="1" x14ac:dyDescent="0.3"/>
    <row r="167" s="74" customFormat="1" x14ac:dyDescent="0.3"/>
    <row r="168" s="74" customFormat="1" x14ac:dyDescent="0.3"/>
    <row r="169" s="74" customFormat="1" x14ac:dyDescent="0.3"/>
    <row r="170" s="74" customFormat="1" x14ac:dyDescent="0.3"/>
    <row r="171" s="74" customFormat="1" x14ac:dyDescent="0.3"/>
    <row r="172" s="74" customFormat="1" x14ac:dyDescent="0.3"/>
    <row r="173" s="74" customFormat="1" x14ac:dyDescent="0.3"/>
    <row r="174" s="74" customFormat="1" x14ac:dyDescent="0.3"/>
    <row r="175" s="74" customFormat="1" x14ac:dyDescent="0.3"/>
    <row r="176" s="74" customFormat="1" x14ac:dyDescent="0.3"/>
    <row r="177" s="74" customFormat="1" x14ac:dyDescent="0.3"/>
    <row r="178" s="74" customFormat="1" x14ac:dyDescent="0.3"/>
    <row r="179" s="74" customFormat="1" x14ac:dyDescent="0.3"/>
    <row r="180" s="74" customFormat="1" x14ac:dyDescent="0.3"/>
    <row r="181" s="74" customFormat="1" x14ac:dyDescent="0.3"/>
    <row r="182" s="74" customFormat="1" x14ac:dyDescent="0.3"/>
    <row r="183" s="74" customFormat="1" x14ac:dyDescent="0.3"/>
    <row r="184" s="74" customFormat="1" x14ac:dyDescent="0.3"/>
    <row r="185" s="74" customFormat="1" x14ac:dyDescent="0.3"/>
    <row r="186" s="74" customFormat="1" x14ac:dyDescent="0.3"/>
    <row r="187" s="74" customFormat="1" x14ac:dyDescent="0.3"/>
    <row r="188" s="74" customFormat="1" x14ac:dyDescent="0.3"/>
    <row r="189" s="74" customFormat="1" x14ac:dyDescent="0.3"/>
    <row r="190" s="74" customFormat="1" x14ac:dyDescent="0.3"/>
    <row r="191" s="74" customFormat="1" x14ac:dyDescent="0.3"/>
    <row r="192" s="74" customFormat="1" x14ac:dyDescent="0.3"/>
    <row r="193" s="74" customFormat="1" x14ac:dyDescent="0.3"/>
    <row r="194" s="74" customFormat="1" x14ac:dyDescent="0.3"/>
    <row r="195" s="74" customFormat="1" x14ac:dyDescent="0.3"/>
    <row r="196" s="74" customFormat="1" x14ac:dyDescent="0.3"/>
    <row r="197" s="74" customFormat="1" x14ac:dyDescent="0.3"/>
    <row r="198" s="74" customFormat="1" x14ac:dyDescent="0.3"/>
    <row r="199" s="74" customFormat="1" x14ac:dyDescent="0.3"/>
    <row r="200" s="74" customFormat="1" x14ac:dyDescent="0.3"/>
    <row r="201" s="74" customFormat="1" x14ac:dyDescent="0.3"/>
    <row r="202" s="74" customFormat="1" x14ac:dyDescent="0.3"/>
    <row r="203" s="74" customFormat="1" x14ac:dyDescent="0.3"/>
    <row r="204" s="74" customFormat="1" x14ac:dyDescent="0.3"/>
    <row r="205" s="74" customFormat="1" x14ac:dyDescent="0.3"/>
    <row r="206" s="74" customFormat="1" x14ac:dyDescent="0.3"/>
    <row r="207" s="74" customFormat="1" x14ac:dyDescent="0.3"/>
    <row r="208" s="74" customFormat="1" x14ac:dyDescent="0.3"/>
    <row r="209" s="74" customFormat="1" x14ac:dyDescent="0.3"/>
    <row r="210" s="74" customFormat="1" x14ac:dyDescent="0.3"/>
    <row r="211" s="74" customFormat="1" x14ac:dyDescent="0.3"/>
    <row r="212" s="74" customFormat="1" x14ac:dyDescent="0.3"/>
    <row r="213" s="74" customFormat="1" x14ac:dyDescent="0.3"/>
    <row r="214" s="74" customFormat="1" x14ac:dyDescent="0.3"/>
    <row r="215" s="74" customFormat="1" x14ac:dyDescent="0.3"/>
    <row r="216" s="74" customFormat="1" x14ac:dyDescent="0.3"/>
    <row r="217" s="74" customFormat="1" x14ac:dyDescent="0.3"/>
    <row r="218" s="74" customFormat="1" x14ac:dyDescent="0.3"/>
    <row r="219" s="74" customFormat="1" x14ac:dyDescent="0.3"/>
    <row r="220" s="74" customFormat="1" x14ac:dyDescent="0.3"/>
    <row r="221" s="74" customFormat="1" x14ac:dyDescent="0.3"/>
    <row r="222" s="74" customFormat="1" x14ac:dyDescent="0.3"/>
    <row r="223" s="74" customFormat="1" x14ac:dyDescent="0.3"/>
    <row r="224" s="74" customFormat="1" x14ac:dyDescent="0.3"/>
    <row r="225" s="74" customFormat="1" x14ac:dyDescent="0.3"/>
    <row r="226" s="74" customFormat="1" x14ac:dyDescent="0.3"/>
    <row r="227" s="74" customFormat="1" x14ac:dyDescent="0.3"/>
    <row r="228" s="74" customFormat="1" x14ac:dyDescent="0.3"/>
    <row r="229" s="74" customFormat="1" x14ac:dyDescent="0.3"/>
    <row r="230" s="74" customFormat="1" x14ac:dyDescent="0.3"/>
    <row r="231" s="74" customFormat="1" x14ac:dyDescent="0.3"/>
    <row r="232" s="74" customFormat="1" x14ac:dyDescent="0.3"/>
    <row r="233" s="74" customFormat="1" x14ac:dyDescent="0.3"/>
    <row r="234" s="74" customFormat="1" x14ac:dyDescent="0.3"/>
    <row r="235" s="74" customFormat="1" x14ac:dyDescent="0.3"/>
    <row r="236" s="74" customFormat="1" x14ac:dyDescent="0.3"/>
    <row r="237" s="74" customFormat="1" x14ac:dyDescent="0.3"/>
    <row r="238" s="74" customFormat="1" x14ac:dyDescent="0.3"/>
    <row r="239" s="74" customFormat="1" x14ac:dyDescent="0.3"/>
    <row r="240" s="74" customFormat="1" x14ac:dyDescent="0.3"/>
    <row r="241" s="74" customFormat="1" x14ac:dyDescent="0.3"/>
    <row r="242" s="74" customFormat="1" x14ac:dyDescent="0.3"/>
    <row r="243" s="74" customFormat="1" x14ac:dyDescent="0.3"/>
    <row r="244" s="74" customFormat="1" x14ac:dyDescent="0.3"/>
    <row r="245" s="74" customFormat="1" x14ac:dyDescent="0.3"/>
    <row r="246" s="74" customFormat="1" x14ac:dyDescent="0.3"/>
    <row r="247" s="74" customFormat="1" x14ac:dyDescent="0.3"/>
    <row r="248" s="74" customFormat="1" x14ac:dyDescent="0.3"/>
    <row r="249" s="74" customFormat="1" x14ac:dyDescent="0.3"/>
    <row r="250" s="74" customFormat="1" x14ac:dyDescent="0.3"/>
    <row r="251" s="74" customFormat="1" x14ac:dyDescent="0.3"/>
    <row r="252" s="74" customFormat="1" x14ac:dyDescent="0.3"/>
    <row r="253" s="74" customFormat="1" x14ac:dyDescent="0.3"/>
    <row r="254" s="74" customFormat="1" x14ac:dyDescent="0.3"/>
    <row r="255" s="74" customFormat="1" x14ac:dyDescent="0.3"/>
    <row r="256" s="74" customFormat="1" x14ac:dyDescent="0.3"/>
    <row r="257" s="74" customFormat="1" x14ac:dyDescent="0.3"/>
    <row r="258" s="74" customFormat="1" x14ac:dyDescent="0.3"/>
    <row r="259" s="74" customFormat="1" x14ac:dyDescent="0.3"/>
    <row r="260" s="74" customFormat="1" x14ac:dyDescent="0.3"/>
    <row r="261" s="74" customFormat="1" x14ac:dyDescent="0.3"/>
    <row r="262" s="74" customFormat="1" x14ac:dyDescent="0.3"/>
    <row r="263" s="74" customFormat="1" x14ac:dyDescent="0.3"/>
    <row r="264" s="74" customFormat="1" x14ac:dyDescent="0.3"/>
    <row r="265" s="74" customFormat="1" x14ac:dyDescent="0.3"/>
    <row r="266" s="74" customFormat="1" x14ac:dyDescent="0.3"/>
    <row r="267" s="74" customFormat="1" x14ac:dyDescent="0.3"/>
    <row r="268" s="74" customFormat="1" x14ac:dyDescent="0.3"/>
    <row r="269" s="74" customFormat="1" x14ac:dyDescent="0.3"/>
    <row r="270" s="74" customFormat="1" x14ac:dyDescent="0.3"/>
    <row r="271" s="74" customFormat="1" x14ac:dyDescent="0.3"/>
    <row r="272" s="74" customFormat="1" x14ac:dyDescent="0.3"/>
    <row r="273" s="74" customFormat="1" x14ac:dyDescent="0.3"/>
    <row r="274" s="74" customFormat="1" x14ac:dyDescent="0.3"/>
    <row r="275" s="74" customFormat="1" x14ac:dyDescent="0.3"/>
    <row r="276" s="74" customFormat="1" x14ac:dyDescent="0.3"/>
    <row r="277" s="74" customFormat="1" x14ac:dyDescent="0.3"/>
    <row r="278" s="74" customFormat="1" x14ac:dyDescent="0.3"/>
    <row r="279" s="74" customFormat="1" x14ac:dyDescent="0.3"/>
    <row r="280" s="74" customFormat="1" x14ac:dyDescent="0.3"/>
    <row r="281" s="74" customFormat="1" x14ac:dyDescent="0.3"/>
    <row r="282" s="74" customFormat="1" x14ac:dyDescent="0.3"/>
    <row r="283" s="74" customFormat="1" x14ac:dyDescent="0.3"/>
    <row r="284" s="74" customFormat="1" x14ac:dyDescent="0.3"/>
    <row r="285" s="74" customFormat="1" x14ac:dyDescent="0.3"/>
    <row r="286" s="74" customFormat="1" x14ac:dyDescent="0.3"/>
    <row r="287" s="74" customFormat="1" x14ac:dyDescent="0.3"/>
    <row r="288" s="74" customFormat="1" x14ac:dyDescent="0.3"/>
    <row r="289" s="74" customFormat="1" x14ac:dyDescent="0.3"/>
    <row r="290" s="74" customFormat="1" x14ac:dyDescent="0.3"/>
    <row r="291" s="74" customFormat="1" x14ac:dyDescent="0.3"/>
    <row r="292" s="74" customFormat="1" x14ac:dyDescent="0.3"/>
    <row r="293" s="74" customFormat="1" x14ac:dyDescent="0.3"/>
    <row r="294" s="74" customFormat="1" x14ac:dyDescent="0.3"/>
    <row r="295" s="74" customFormat="1" x14ac:dyDescent="0.3"/>
    <row r="296" s="74" customFormat="1" x14ac:dyDescent="0.3"/>
    <row r="297" s="74" customFormat="1" x14ac:dyDescent="0.3"/>
    <row r="298" s="74" customFormat="1" x14ac:dyDescent="0.3"/>
    <row r="299" s="74" customFormat="1" x14ac:dyDescent="0.3"/>
    <row r="300" s="74" customFormat="1" x14ac:dyDescent="0.3"/>
    <row r="301" s="74" customFormat="1" x14ac:dyDescent="0.3"/>
    <row r="302" s="74" customFormat="1" x14ac:dyDescent="0.3"/>
    <row r="303" s="74" customFormat="1" x14ac:dyDescent="0.3"/>
    <row r="304" s="74" customFormat="1" x14ac:dyDescent="0.3"/>
    <row r="305" s="74" customFormat="1" x14ac:dyDescent="0.3"/>
    <row r="306" s="74" customFormat="1" x14ac:dyDescent="0.3"/>
    <row r="307" s="74" customFormat="1" x14ac:dyDescent="0.3"/>
    <row r="308" s="74" customFormat="1" x14ac:dyDescent="0.3"/>
    <row r="309" s="74" customFormat="1" x14ac:dyDescent="0.3"/>
    <row r="310" s="74" customFormat="1" x14ac:dyDescent="0.3"/>
    <row r="311" s="74" customFormat="1" x14ac:dyDescent="0.3"/>
    <row r="312" s="74" customFormat="1" x14ac:dyDescent="0.3"/>
    <row r="313" s="74" customFormat="1" x14ac:dyDescent="0.3"/>
    <row r="314" s="74" customFormat="1" x14ac:dyDescent="0.3"/>
    <row r="315" s="74" customFormat="1" x14ac:dyDescent="0.3"/>
    <row r="316" s="74" customFormat="1" x14ac:dyDescent="0.3"/>
    <row r="317" s="74" customFormat="1" x14ac:dyDescent="0.3"/>
    <row r="318" s="74" customFormat="1" x14ac:dyDescent="0.3"/>
    <row r="319" s="74" customFormat="1" x14ac:dyDescent="0.3"/>
    <row r="320" s="74" customFormat="1" x14ac:dyDescent="0.3"/>
    <row r="321" s="74" customFormat="1" x14ac:dyDescent="0.3"/>
    <row r="322" s="74" customFormat="1" x14ac:dyDescent="0.3"/>
    <row r="323" s="74" customFormat="1" x14ac:dyDescent="0.3"/>
    <row r="324" s="74" customFormat="1" x14ac:dyDescent="0.3"/>
    <row r="325" s="74" customFormat="1" x14ac:dyDescent="0.3"/>
    <row r="326" s="74" customFormat="1" x14ac:dyDescent="0.3"/>
    <row r="327" s="74" customFormat="1" x14ac:dyDescent="0.3"/>
    <row r="328" s="74" customFormat="1" x14ac:dyDescent="0.3"/>
    <row r="329" s="74" customFormat="1" x14ac:dyDescent="0.3"/>
    <row r="330" s="74" customFormat="1" x14ac:dyDescent="0.3"/>
    <row r="331" s="74" customFormat="1" x14ac:dyDescent="0.3"/>
    <row r="332" s="74" customFormat="1" x14ac:dyDescent="0.3"/>
    <row r="333" s="74" customFormat="1" x14ac:dyDescent="0.3"/>
    <row r="334" s="74" customFormat="1" x14ac:dyDescent="0.3"/>
    <row r="335" s="74" customFormat="1" x14ac:dyDescent="0.3"/>
    <row r="336" s="74" customFormat="1" x14ac:dyDescent="0.3"/>
    <row r="337" s="74" customFormat="1" x14ac:dyDescent="0.3"/>
    <row r="338" s="74" customFormat="1" x14ac:dyDescent="0.3"/>
    <row r="339" s="74" customFormat="1" x14ac:dyDescent="0.3"/>
    <row r="340" s="74" customFormat="1" x14ac:dyDescent="0.3"/>
    <row r="341" s="74" customFormat="1" x14ac:dyDescent="0.3"/>
    <row r="342" s="74" customFormat="1" x14ac:dyDescent="0.3"/>
    <row r="343" s="74" customFormat="1" x14ac:dyDescent="0.3"/>
    <row r="344" s="74" customFormat="1" x14ac:dyDescent="0.3"/>
    <row r="345" s="74" customFormat="1" x14ac:dyDescent="0.3"/>
    <row r="346" s="74" customFormat="1" x14ac:dyDescent="0.3"/>
    <row r="347" s="74" customFormat="1" x14ac:dyDescent="0.3"/>
    <row r="348" s="74" customFormat="1" x14ac:dyDescent="0.3"/>
    <row r="349" s="74" customFormat="1" x14ac:dyDescent="0.3"/>
    <row r="350" s="74" customFormat="1" x14ac:dyDescent="0.3"/>
    <row r="351" s="74" customFormat="1" x14ac:dyDescent="0.3"/>
    <row r="352" s="74" customFormat="1" x14ac:dyDescent="0.3"/>
    <row r="353" s="74" customFormat="1" x14ac:dyDescent="0.3"/>
    <row r="354" s="74" customFormat="1" x14ac:dyDescent="0.3"/>
    <row r="355" s="74" customFormat="1" x14ac:dyDescent="0.3"/>
    <row r="356" s="74" customFormat="1" x14ac:dyDescent="0.3"/>
    <row r="357" s="74" customFormat="1" x14ac:dyDescent="0.3"/>
    <row r="358" s="74" customFormat="1" x14ac:dyDescent="0.3"/>
    <row r="359" s="74" customFormat="1" x14ac:dyDescent="0.3"/>
    <row r="360" s="74" customFormat="1" x14ac:dyDescent="0.3"/>
    <row r="361" s="74" customFormat="1" x14ac:dyDescent="0.3"/>
    <row r="362" s="74" customFormat="1" x14ac:dyDescent="0.3"/>
    <row r="363" s="74" customFormat="1" x14ac:dyDescent="0.3"/>
    <row r="364" s="74" customFormat="1" x14ac:dyDescent="0.3"/>
    <row r="365" s="74" customFormat="1" x14ac:dyDescent="0.3"/>
    <row r="366" s="74" customFormat="1" x14ac:dyDescent="0.3"/>
    <row r="367" s="74" customFormat="1" x14ac:dyDescent="0.3"/>
    <row r="368" s="74" customFormat="1" x14ac:dyDescent="0.3"/>
    <row r="369" s="74" customFormat="1" x14ac:dyDescent="0.3"/>
    <row r="370" s="74" customFormat="1" x14ac:dyDescent="0.3"/>
    <row r="371" s="74" customFormat="1" x14ac:dyDescent="0.3"/>
    <row r="372" s="74" customFormat="1" x14ac:dyDescent="0.3"/>
    <row r="373" s="74" customFormat="1" x14ac:dyDescent="0.3"/>
    <row r="374" s="74" customFormat="1" x14ac:dyDescent="0.3"/>
    <row r="375" s="74" customFormat="1" x14ac:dyDescent="0.3"/>
    <row r="376" s="74" customFormat="1" x14ac:dyDescent="0.3"/>
    <row r="377" s="74" customFormat="1" x14ac:dyDescent="0.3"/>
    <row r="378" s="74" customFormat="1" x14ac:dyDescent="0.3"/>
    <row r="379" s="74" customFormat="1" x14ac:dyDescent="0.3"/>
    <row r="380" s="74" customFormat="1" x14ac:dyDescent="0.3"/>
    <row r="381" s="74" customFormat="1" x14ac:dyDescent="0.3"/>
    <row r="382" s="74" customFormat="1" x14ac:dyDescent="0.3"/>
    <row r="383" s="74" customFormat="1" x14ac:dyDescent="0.3"/>
    <row r="384" s="74" customFormat="1" x14ac:dyDescent="0.3"/>
    <row r="385" s="74" customFormat="1" x14ac:dyDescent="0.3"/>
    <row r="386" s="74" customFormat="1" x14ac:dyDescent="0.3"/>
    <row r="387" s="74" customFormat="1" x14ac:dyDescent="0.3"/>
    <row r="388" s="74" customFormat="1" x14ac:dyDescent="0.3"/>
    <row r="389" s="74" customFormat="1" x14ac:dyDescent="0.3"/>
    <row r="390" s="74" customFormat="1" x14ac:dyDescent="0.3"/>
    <row r="391" s="74" customFormat="1" x14ac:dyDescent="0.3"/>
    <row r="392" s="74" customFormat="1" x14ac:dyDescent="0.3"/>
    <row r="393" s="74" customFormat="1" x14ac:dyDescent="0.3"/>
    <row r="394" s="74" customFormat="1" x14ac:dyDescent="0.3"/>
    <row r="395" s="74" customFormat="1" x14ac:dyDescent="0.3"/>
    <row r="396" s="74" customFormat="1" x14ac:dyDescent="0.3"/>
    <row r="397" s="74" customFormat="1" x14ac:dyDescent="0.3"/>
    <row r="398" s="74" customFormat="1" x14ac:dyDescent="0.3"/>
    <row r="399" s="74" customFormat="1" x14ac:dyDescent="0.3"/>
    <row r="400" s="74" customFormat="1" x14ac:dyDescent="0.3"/>
    <row r="401" s="74" customFormat="1" x14ac:dyDescent="0.3"/>
    <row r="402" s="74" customFormat="1" x14ac:dyDescent="0.3"/>
    <row r="403" s="74" customFormat="1" x14ac:dyDescent="0.3"/>
    <row r="404" s="74" customFormat="1" x14ac:dyDescent="0.3"/>
    <row r="405" s="74" customFormat="1" x14ac:dyDescent="0.3"/>
    <row r="406" s="74" customFormat="1" x14ac:dyDescent="0.3"/>
    <row r="407" s="74" customFormat="1" x14ac:dyDescent="0.3"/>
    <row r="408" s="74" customFormat="1" x14ac:dyDescent="0.3"/>
    <row r="409" s="74" customFormat="1" x14ac:dyDescent="0.3"/>
    <row r="410" s="74" customFormat="1" x14ac:dyDescent="0.3"/>
    <row r="411" s="74" customFormat="1" x14ac:dyDescent="0.3"/>
    <row r="412" s="74" customFormat="1" x14ac:dyDescent="0.3"/>
    <row r="413" s="74" customFormat="1" x14ac:dyDescent="0.3"/>
    <row r="414" s="74" customFormat="1" x14ac:dyDescent="0.3"/>
    <row r="415" s="74" customFormat="1" x14ac:dyDescent="0.3"/>
    <row r="416" s="74" customFormat="1" x14ac:dyDescent="0.3"/>
    <row r="417" s="74" customFormat="1" x14ac:dyDescent="0.3"/>
    <row r="418" s="74" customFormat="1" x14ac:dyDescent="0.3"/>
    <row r="419" s="74" customFormat="1" x14ac:dyDescent="0.3"/>
    <row r="420" s="74" customFormat="1" x14ac:dyDescent="0.3"/>
    <row r="421" s="74" customFormat="1" x14ac:dyDescent="0.3"/>
    <row r="422" s="74" customFormat="1" x14ac:dyDescent="0.3"/>
    <row r="423" s="74" customFormat="1" x14ac:dyDescent="0.3"/>
    <row r="424" s="74" customFormat="1" x14ac:dyDescent="0.3"/>
    <row r="425" s="74" customFormat="1" x14ac:dyDescent="0.3"/>
    <row r="426" s="74" customFormat="1" x14ac:dyDescent="0.3"/>
    <row r="427" s="74" customFormat="1" x14ac:dyDescent="0.3"/>
    <row r="428" s="74" customFormat="1" x14ac:dyDescent="0.3"/>
    <row r="429" s="74" customFormat="1" x14ac:dyDescent="0.3"/>
    <row r="430" s="74" customFormat="1" x14ac:dyDescent="0.3"/>
    <row r="431" s="74" customFormat="1" x14ac:dyDescent="0.3"/>
    <row r="432" s="74" customFormat="1" x14ac:dyDescent="0.3"/>
    <row r="433" s="74" customFormat="1" x14ac:dyDescent="0.3"/>
    <row r="434" s="74" customFormat="1" x14ac:dyDescent="0.3"/>
    <row r="435" s="74" customFormat="1" x14ac:dyDescent="0.3"/>
    <row r="436" s="74" customFormat="1" x14ac:dyDescent="0.3"/>
    <row r="437" s="74" customFormat="1" x14ac:dyDescent="0.3"/>
    <row r="438" s="74" customFormat="1" x14ac:dyDescent="0.3"/>
    <row r="439" s="74" customFormat="1" x14ac:dyDescent="0.3"/>
    <row r="440" s="74" customFormat="1" x14ac:dyDescent="0.3"/>
    <row r="441" s="74" customFormat="1" x14ac:dyDescent="0.3"/>
    <row r="442" s="74" customFormat="1" x14ac:dyDescent="0.3"/>
    <row r="443" s="74" customFormat="1" x14ac:dyDescent="0.3"/>
    <row r="444" s="74" customFormat="1" x14ac:dyDescent="0.3"/>
    <row r="445" s="74" customFormat="1" x14ac:dyDescent="0.3"/>
    <row r="446" s="74" customFormat="1" x14ac:dyDescent="0.3"/>
    <row r="447" s="74" customFormat="1" x14ac:dyDescent="0.3"/>
    <row r="448" s="74" customFormat="1" x14ac:dyDescent="0.3"/>
    <row r="449" s="74" customFormat="1" x14ac:dyDescent="0.3"/>
    <row r="450" s="74" customFormat="1" x14ac:dyDescent="0.3"/>
    <row r="451" s="74" customFormat="1" x14ac:dyDescent="0.3"/>
    <row r="452" s="74" customFormat="1" x14ac:dyDescent="0.3"/>
    <row r="453" s="74" customFormat="1" x14ac:dyDescent="0.3"/>
    <row r="454" s="74" customFormat="1" x14ac:dyDescent="0.3"/>
    <row r="455" s="74" customFormat="1" x14ac:dyDescent="0.3"/>
    <row r="456" s="74" customFormat="1" x14ac:dyDescent="0.3"/>
    <row r="457" s="74" customFormat="1" x14ac:dyDescent="0.3"/>
    <row r="458" s="74" customFormat="1" x14ac:dyDescent="0.3"/>
    <row r="459" s="74" customFormat="1" x14ac:dyDescent="0.3"/>
    <row r="460" s="74" customFormat="1" x14ac:dyDescent="0.3"/>
    <row r="461" s="74" customFormat="1" x14ac:dyDescent="0.3"/>
    <row r="462" s="74" customFormat="1" x14ac:dyDescent="0.3"/>
    <row r="463" s="74" customFormat="1" x14ac:dyDescent="0.3"/>
    <row r="464" s="74" customFormat="1" x14ac:dyDescent="0.3"/>
    <row r="465" s="74" customFormat="1" x14ac:dyDescent="0.3"/>
    <row r="466" s="74" customFormat="1" x14ac:dyDescent="0.3"/>
    <row r="467" s="74" customFormat="1" x14ac:dyDescent="0.3"/>
    <row r="468" s="74" customFormat="1" x14ac:dyDescent="0.3"/>
    <row r="469" s="74" customFormat="1" x14ac:dyDescent="0.3"/>
    <row r="470" s="74" customFormat="1" x14ac:dyDescent="0.3"/>
    <row r="471" s="74" customFormat="1" x14ac:dyDescent="0.3"/>
    <row r="472" s="74" customFormat="1" x14ac:dyDescent="0.3"/>
    <row r="473" s="74" customFormat="1" x14ac:dyDescent="0.3"/>
    <row r="474" s="74" customFormat="1" x14ac:dyDescent="0.3"/>
    <row r="475" s="74" customFormat="1" x14ac:dyDescent="0.3"/>
    <row r="476" s="74" customFormat="1" x14ac:dyDescent="0.3"/>
    <row r="477" s="74" customFormat="1" x14ac:dyDescent="0.3"/>
    <row r="478" s="74" customFormat="1" x14ac:dyDescent="0.3"/>
    <row r="479" s="74" customFormat="1" x14ac:dyDescent="0.3"/>
    <row r="480" s="74" customFormat="1" x14ac:dyDescent="0.3"/>
    <row r="481" s="74" customFormat="1" x14ac:dyDescent="0.3"/>
    <row r="482" s="74" customFormat="1" x14ac:dyDescent="0.3"/>
    <row r="483" s="74" customFormat="1" x14ac:dyDescent="0.3"/>
    <row r="484" s="74" customFormat="1" x14ac:dyDescent="0.3"/>
    <row r="485" s="74" customFormat="1" x14ac:dyDescent="0.3"/>
    <row r="486" s="74" customFormat="1" x14ac:dyDescent="0.3"/>
    <row r="487" s="74" customFormat="1" x14ac:dyDescent="0.3"/>
    <row r="488" s="74" customFormat="1" x14ac:dyDescent="0.3"/>
    <row r="489" s="74" customFormat="1" x14ac:dyDescent="0.3"/>
    <row r="490" s="74" customFormat="1" x14ac:dyDescent="0.3"/>
    <row r="491" s="74" customFormat="1" x14ac:dyDescent="0.3"/>
    <row r="492" s="74" customFormat="1" x14ac:dyDescent="0.3"/>
    <row r="493" s="74" customFormat="1" x14ac:dyDescent="0.3"/>
    <row r="494" s="74" customFormat="1" x14ac:dyDescent="0.3"/>
    <row r="495" s="74" customFormat="1" x14ac:dyDescent="0.3"/>
    <row r="496" s="74" customFormat="1" x14ac:dyDescent="0.3"/>
    <row r="497" s="74" customFormat="1" x14ac:dyDescent="0.3"/>
    <row r="498" s="74" customFormat="1" x14ac:dyDescent="0.3"/>
    <row r="499" s="74" customFormat="1" x14ac:dyDescent="0.3"/>
    <row r="500" s="74" customFormat="1" x14ac:dyDescent="0.3"/>
    <row r="501" s="74" customFormat="1" x14ac:dyDescent="0.3"/>
    <row r="502" s="74" customFormat="1" x14ac:dyDescent="0.3"/>
    <row r="503" s="74" customFormat="1" x14ac:dyDescent="0.3"/>
    <row r="504" s="74" customFormat="1" x14ac:dyDescent="0.3"/>
    <row r="505" s="74" customFormat="1" x14ac:dyDescent="0.3"/>
    <row r="506" s="74" customFormat="1" x14ac:dyDescent="0.3"/>
    <row r="507" s="74" customFormat="1" x14ac:dyDescent="0.3"/>
    <row r="508" s="74" customFormat="1" x14ac:dyDescent="0.3"/>
    <row r="509" s="74" customFormat="1" x14ac:dyDescent="0.3"/>
    <row r="510" s="74" customFormat="1" x14ac:dyDescent="0.3"/>
    <row r="511" s="74" customFormat="1" x14ac:dyDescent="0.3"/>
    <row r="512" s="74" customFormat="1" x14ac:dyDescent="0.3"/>
    <row r="513" s="74" customFormat="1" x14ac:dyDescent="0.3"/>
    <row r="514" s="74" customFormat="1" x14ac:dyDescent="0.3"/>
    <row r="515" s="74" customFormat="1" x14ac:dyDescent="0.3"/>
    <row r="516" s="74" customFormat="1" x14ac:dyDescent="0.3"/>
    <row r="517" s="74" customFormat="1" x14ac:dyDescent="0.3"/>
    <row r="518" s="74" customFormat="1" x14ac:dyDescent="0.3"/>
    <row r="519" s="74" customFormat="1" x14ac:dyDescent="0.3"/>
    <row r="520" s="74" customFormat="1" x14ac:dyDescent="0.3"/>
    <row r="521" s="74" customFormat="1" x14ac:dyDescent="0.3"/>
    <row r="522" s="74" customFormat="1" x14ac:dyDescent="0.3"/>
    <row r="523" s="74" customFormat="1" x14ac:dyDescent="0.3"/>
    <row r="524" s="74" customFormat="1" x14ac:dyDescent="0.3"/>
    <row r="525" s="74" customFormat="1" x14ac:dyDescent="0.3"/>
    <row r="526" s="74" customFormat="1" x14ac:dyDescent="0.3"/>
    <row r="527" s="74" customFormat="1" x14ac:dyDescent="0.3"/>
    <row r="528" s="74" customFormat="1" x14ac:dyDescent="0.3"/>
    <row r="529" s="74" customFormat="1" x14ac:dyDescent="0.3"/>
    <row r="530" s="74" customFormat="1" x14ac:dyDescent="0.3"/>
    <row r="531" s="74" customFormat="1" x14ac:dyDescent="0.3"/>
    <row r="532" s="74" customFormat="1" x14ac:dyDescent="0.3"/>
    <row r="533" s="74" customFormat="1" x14ac:dyDescent="0.3"/>
    <row r="534" s="74" customFormat="1" x14ac:dyDescent="0.3"/>
    <row r="535" s="74" customFormat="1" x14ac:dyDescent="0.3"/>
    <row r="536" s="74" customFormat="1" x14ac:dyDescent="0.3"/>
    <row r="537" s="74" customFormat="1" x14ac:dyDescent="0.3"/>
    <row r="538" s="74" customFormat="1" x14ac:dyDescent="0.3"/>
    <row r="539" s="74" customFormat="1" x14ac:dyDescent="0.3"/>
    <row r="540" s="74" customFormat="1" x14ac:dyDescent="0.3"/>
    <row r="541" s="74" customFormat="1" x14ac:dyDescent="0.3"/>
    <row r="542" s="74" customFormat="1" x14ac:dyDescent="0.3"/>
    <row r="543" s="74" customFormat="1" x14ac:dyDescent="0.3"/>
    <row r="544" s="74" customFormat="1" x14ac:dyDescent="0.3"/>
    <row r="545" s="74" customFormat="1" x14ac:dyDescent="0.3"/>
    <row r="546" s="74" customFormat="1" x14ac:dyDescent="0.3"/>
    <row r="547" s="74" customFormat="1" x14ac:dyDescent="0.3"/>
    <row r="548" s="74" customFormat="1" x14ac:dyDescent="0.3"/>
    <row r="549" s="74" customFormat="1" x14ac:dyDescent="0.3"/>
    <row r="550" s="74" customFormat="1" x14ac:dyDescent="0.3"/>
    <row r="551" s="74" customFormat="1" x14ac:dyDescent="0.3"/>
    <row r="552" s="74" customFormat="1" x14ac:dyDescent="0.3"/>
    <row r="553" s="74" customFormat="1" x14ac:dyDescent="0.3"/>
    <row r="554" s="74" customFormat="1" x14ac:dyDescent="0.3"/>
    <row r="555" s="74" customFormat="1" x14ac:dyDescent="0.3"/>
    <row r="556" s="74" customFormat="1" x14ac:dyDescent="0.3"/>
    <row r="557" s="74" customFormat="1" x14ac:dyDescent="0.3"/>
    <row r="558" s="74" customFormat="1" x14ac:dyDescent="0.3"/>
    <row r="559" s="74" customFormat="1" x14ac:dyDescent="0.3"/>
    <row r="560" s="74" customFormat="1" x14ac:dyDescent="0.3"/>
    <row r="561" s="74" customFormat="1" x14ac:dyDescent="0.3"/>
    <row r="562" s="74" customFormat="1" x14ac:dyDescent="0.3"/>
    <row r="563" s="74" customFormat="1" x14ac:dyDescent="0.3"/>
    <row r="564" s="74" customFormat="1" x14ac:dyDescent="0.3"/>
    <row r="565" s="74" customFormat="1" x14ac:dyDescent="0.3"/>
    <row r="566" s="74" customFormat="1" x14ac:dyDescent="0.3"/>
    <row r="567" s="74" customFormat="1" x14ac:dyDescent="0.3"/>
    <row r="568" s="74" customFormat="1" x14ac:dyDescent="0.3"/>
    <row r="569" s="74" customFormat="1" x14ac:dyDescent="0.3"/>
    <row r="570" s="74" customFormat="1" x14ac:dyDescent="0.3"/>
    <row r="571" s="74" customFormat="1" x14ac:dyDescent="0.3"/>
    <row r="572" s="74" customFormat="1" x14ac:dyDescent="0.3"/>
    <row r="573" s="74" customFormat="1" x14ac:dyDescent="0.3"/>
    <row r="574" s="74" customFormat="1" x14ac:dyDescent="0.3"/>
    <row r="575" s="74" customFormat="1" x14ac:dyDescent="0.3"/>
    <row r="576" s="74" customFormat="1" x14ac:dyDescent="0.3"/>
    <row r="577" s="74" customFormat="1" x14ac:dyDescent="0.3"/>
    <row r="578" s="74" customFormat="1" x14ac:dyDescent="0.3"/>
    <row r="579" s="74" customFormat="1" x14ac:dyDescent="0.3"/>
    <row r="580" s="74" customFormat="1" x14ac:dyDescent="0.3"/>
    <row r="581" s="74" customFormat="1" x14ac:dyDescent="0.3"/>
    <row r="582" s="74" customFormat="1" x14ac:dyDescent="0.3"/>
    <row r="583" s="74" customFormat="1" x14ac:dyDescent="0.3"/>
    <row r="584" s="74" customFormat="1" x14ac:dyDescent="0.3"/>
    <row r="585" s="74" customFormat="1" x14ac:dyDescent="0.3"/>
    <row r="586" s="74" customFormat="1" x14ac:dyDescent="0.3"/>
    <row r="587" s="74" customFormat="1" x14ac:dyDescent="0.3"/>
    <row r="588" s="74" customFormat="1" x14ac:dyDescent="0.3"/>
    <row r="589" s="74" customFormat="1" x14ac:dyDescent="0.3"/>
    <row r="590" s="74" customFormat="1" x14ac:dyDescent="0.3"/>
    <row r="591" s="74" customFormat="1" x14ac:dyDescent="0.3"/>
    <row r="592" s="74" customFormat="1" x14ac:dyDescent="0.3"/>
    <row r="593" s="74" customFormat="1" x14ac:dyDescent="0.3"/>
    <row r="594" s="74" customFormat="1" x14ac:dyDescent="0.3"/>
    <row r="595" s="74" customFormat="1" x14ac:dyDescent="0.3"/>
    <row r="596" s="74" customFormat="1" x14ac:dyDescent="0.3"/>
    <row r="597" s="74" customFormat="1" x14ac:dyDescent="0.3"/>
    <row r="598" s="74" customFormat="1" x14ac:dyDescent="0.3"/>
    <row r="599" s="74" customFormat="1" x14ac:dyDescent="0.3"/>
    <row r="600" s="74" customFormat="1" x14ac:dyDescent="0.3"/>
    <row r="601" s="74" customFormat="1" x14ac:dyDescent="0.3"/>
    <row r="602" s="74" customFormat="1" x14ac:dyDescent="0.3"/>
    <row r="603" s="74" customFormat="1" x14ac:dyDescent="0.3"/>
    <row r="604" s="74" customFormat="1" x14ac:dyDescent="0.3"/>
    <row r="605" s="74" customFormat="1" x14ac:dyDescent="0.3"/>
    <row r="606" s="74" customFormat="1" x14ac:dyDescent="0.3"/>
    <row r="607" s="74" customFormat="1" x14ac:dyDescent="0.3"/>
    <row r="608" s="74" customFormat="1" x14ac:dyDescent="0.3"/>
    <row r="609" s="74" customFormat="1" x14ac:dyDescent="0.3"/>
    <row r="610" s="74" customFormat="1" x14ac:dyDescent="0.3"/>
    <row r="611" s="74" customFormat="1" x14ac:dyDescent="0.3"/>
    <row r="612" s="74" customFormat="1" x14ac:dyDescent="0.3"/>
    <row r="613" s="74" customFormat="1" x14ac:dyDescent="0.3"/>
    <row r="614" s="74" customFormat="1" x14ac:dyDescent="0.3"/>
    <row r="615" s="74" customFormat="1" x14ac:dyDescent="0.3"/>
    <row r="616" s="74" customFormat="1" x14ac:dyDescent="0.3"/>
    <row r="617" s="74" customFormat="1" x14ac:dyDescent="0.3"/>
    <row r="618" s="74" customFormat="1" x14ac:dyDescent="0.3"/>
    <row r="619" s="74" customFormat="1" x14ac:dyDescent="0.3"/>
    <row r="620" s="74" customFormat="1" x14ac:dyDescent="0.3"/>
    <row r="621" s="74" customFormat="1" x14ac:dyDescent="0.3"/>
    <row r="622" s="74" customFormat="1" x14ac:dyDescent="0.3"/>
    <row r="623" s="74" customFormat="1" x14ac:dyDescent="0.3"/>
    <row r="624" s="74" customFormat="1" x14ac:dyDescent="0.3"/>
    <row r="625" s="74" customFormat="1" x14ac:dyDescent="0.3"/>
    <row r="626" s="74" customFormat="1" x14ac:dyDescent="0.3"/>
    <row r="627" s="74" customFormat="1" x14ac:dyDescent="0.3"/>
    <row r="628" s="74" customFormat="1" x14ac:dyDescent="0.3"/>
    <row r="629" s="74" customFormat="1" x14ac:dyDescent="0.3"/>
    <row r="630" s="74" customFormat="1" x14ac:dyDescent="0.3"/>
    <row r="631" s="74" customFormat="1" x14ac:dyDescent="0.3"/>
    <row r="632" s="74" customFormat="1" x14ac:dyDescent="0.3"/>
    <row r="633" s="74" customFormat="1" x14ac:dyDescent="0.3"/>
    <row r="634" s="74" customFormat="1" x14ac:dyDescent="0.3"/>
    <row r="635" s="74" customFormat="1" x14ac:dyDescent="0.3"/>
    <row r="636" s="74" customFormat="1" x14ac:dyDescent="0.3"/>
    <row r="637" s="74" customFormat="1" x14ac:dyDescent="0.3"/>
    <row r="638" s="74" customFormat="1" x14ac:dyDescent="0.3"/>
    <row r="639" s="74" customFormat="1" x14ac:dyDescent="0.3"/>
    <row r="640" s="74" customFormat="1" x14ac:dyDescent="0.3"/>
    <row r="641" s="74" customFormat="1" x14ac:dyDescent="0.3"/>
    <row r="642" s="74" customFormat="1" x14ac:dyDescent="0.3"/>
    <row r="643" s="74" customFormat="1" x14ac:dyDescent="0.3"/>
    <row r="644" s="74" customFormat="1" x14ac:dyDescent="0.3"/>
    <row r="645" s="74" customFormat="1" x14ac:dyDescent="0.3"/>
    <row r="646" s="74" customFormat="1" x14ac:dyDescent="0.3"/>
    <row r="647" s="74" customFormat="1" x14ac:dyDescent="0.3"/>
    <row r="648" s="74" customFormat="1" x14ac:dyDescent="0.3"/>
    <row r="649" s="74" customFormat="1" x14ac:dyDescent="0.3"/>
    <row r="650" s="74" customFormat="1" x14ac:dyDescent="0.3"/>
    <row r="651" s="74" customFormat="1" x14ac:dyDescent="0.3"/>
    <row r="652" s="74" customFormat="1" x14ac:dyDescent="0.3"/>
    <row r="653" s="74" customFormat="1" x14ac:dyDescent="0.3"/>
    <row r="654" s="74" customFormat="1" x14ac:dyDescent="0.3"/>
    <row r="655" s="74" customFormat="1" x14ac:dyDescent="0.3"/>
    <row r="656" s="74" customFormat="1" x14ac:dyDescent="0.3"/>
    <row r="657" s="74" customFormat="1" x14ac:dyDescent="0.3"/>
    <row r="658" s="74" customFormat="1" x14ac:dyDescent="0.3"/>
    <row r="659" s="74" customFormat="1" x14ac:dyDescent="0.3"/>
    <row r="660" s="74" customFormat="1" x14ac:dyDescent="0.3"/>
    <row r="661" s="74" customFormat="1" x14ac:dyDescent="0.3"/>
    <row r="662" s="74" customFormat="1" x14ac:dyDescent="0.3"/>
    <row r="663" s="74" customFormat="1" x14ac:dyDescent="0.3"/>
    <row r="664" s="74" customFormat="1" x14ac:dyDescent="0.3"/>
    <row r="665" s="74" customFormat="1" x14ac:dyDescent="0.3"/>
    <row r="666" s="74" customFormat="1" x14ac:dyDescent="0.3"/>
    <row r="667" s="74" customFormat="1" x14ac:dyDescent="0.3"/>
    <row r="668" s="74" customFormat="1" x14ac:dyDescent="0.3"/>
    <row r="669" s="74" customFormat="1" x14ac:dyDescent="0.3"/>
    <row r="670" s="74" customFormat="1" x14ac:dyDescent="0.3"/>
    <row r="671" s="74" customFormat="1" x14ac:dyDescent="0.3"/>
    <row r="672" s="74" customFormat="1" x14ac:dyDescent="0.3"/>
    <row r="673" s="74" customFormat="1" x14ac:dyDescent="0.3"/>
    <row r="674" s="74" customFormat="1" x14ac:dyDescent="0.3"/>
    <row r="675" s="74" customFormat="1" x14ac:dyDescent="0.3"/>
    <row r="676" s="74" customFormat="1" x14ac:dyDescent="0.3"/>
    <row r="677" s="74" customFormat="1" x14ac:dyDescent="0.3"/>
    <row r="678" s="74" customFormat="1" x14ac:dyDescent="0.3"/>
    <row r="679" s="74" customFormat="1" x14ac:dyDescent="0.3"/>
    <row r="680" s="74" customFormat="1" x14ac:dyDescent="0.3"/>
    <row r="681" s="74" customFormat="1" x14ac:dyDescent="0.3"/>
    <row r="682" s="74" customFormat="1" x14ac:dyDescent="0.3"/>
    <row r="683" s="74" customFormat="1" x14ac:dyDescent="0.3"/>
    <row r="684" s="74" customFormat="1" x14ac:dyDescent="0.3"/>
    <row r="685" s="74" customFormat="1" x14ac:dyDescent="0.3"/>
    <row r="686" s="74" customFormat="1" x14ac:dyDescent="0.3"/>
    <row r="687" s="74" customFormat="1" x14ac:dyDescent="0.3"/>
    <row r="688" s="74" customFormat="1" x14ac:dyDescent="0.3"/>
    <row r="689" s="74" customFormat="1" x14ac:dyDescent="0.3"/>
    <row r="690" s="74" customFormat="1" x14ac:dyDescent="0.3"/>
    <row r="691" s="74" customFormat="1" x14ac:dyDescent="0.3"/>
    <row r="692" s="74" customFormat="1" x14ac:dyDescent="0.3"/>
    <row r="693" s="74" customFormat="1" x14ac:dyDescent="0.3"/>
    <row r="694" s="74" customFormat="1" x14ac:dyDescent="0.3"/>
    <row r="695" s="74" customFormat="1" x14ac:dyDescent="0.3"/>
    <row r="696" s="74" customFormat="1" x14ac:dyDescent="0.3"/>
    <row r="697" s="74" customFormat="1" x14ac:dyDescent="0.3"/>
    <row r="698" s="74" customFormat="1" x14ac:dyDescent="0.3"/>
    <row r="699" s="74" customFormat="1" x14ac:dyDescent="0.3"/>
    <row r="700" s="74" customFormat="1" x14ac:dyDescent="0.3"/>
    <row r="701" s="74" customFormat="1" x14ac:dyDescent="0.3"/>
    <row r="702" s="74" customFormat="1" x14ac:dyDescent="0.3"/>
    <row r="703" s="74" customFormat="1" x14ac:dyDescent="0.3"/>
    <row r="704" s="74" customFormat="1" x14ac:dyDescent="0.3"/>
    <row r="705" s="74" customFormat="1" x14ac:dyDescent="0.3"/>
    <row r="706" s="74" customFormat="1" x14ac:dyDescent="0.3"/>
    <row r="707" s="74" customFormat="1" x14ac:dyDescent="0.3"/>
    <row r="708" s="74" customFormat="1" x14ac:dyDescent="0.3"/>
    <row r="709" s="74" customFormat="1" x14ac:dyDescent="0.3"/>
    <row r="710" s="74" customFormat="1" x14ac:dyDescent="0.3"/>
    <row r="711" s="74" customFormat="1" x14ac:dyDescent="0.3"/>
    <row r="712" s="74" customFormat="1" x14ac:dyDescent="0.3"/>
    <row r="713" s="74" customFormat="1" x14ac:dyDescent="0.3"/>
    <row r="714" s="74" customFormat="1" x14ac:dyDescent="0.3"/>
    <row r="715" s="74" customFormat="1" x14ac:dyDescent="0.3"/>
    <row r="716" s="74" customFormat="1" x14ac:dyDescent="0.3"/>
    <row r="717" s="74" customFormat="1" x14ac:dyDescent="0.3"/>
    <row r="718" s="74" customFormat="1" x14ac:dyDescent="0.3"/>
    <row r="719" s="74" customFormat="1" x14ac:dyDescent="0.3"/>
    <row r="720" s="74" customFormat="1" x14ac:dyDescent="0.3"/>
    <row r="721" s="74" customFormat="1" x14ac:dyDescent="0.3"/>
    <row r="722" s="74" customFormat="1" x14ac:dyDescent="0.3"/>
    <row r="723" s="74" customFormat="1" x14ac:dyDescent="0.3"/>
    <row r="724" s="74" customFormat="1" x14ac:dyDescent="0.3"/>
    <row r="725" s="74" customFormat="1" x14ac:dyDescent="0.3"/>
    <row r="726" s="74" customFormat="1" x14ac:dyDescent="0.3"/>
    <row r="727" s="74" customFormat="1" x14ac:dyDescent="0.3"/>
    <row r="728" s="74" customFormat="1" x14ac:dyDescent="0.3"/>
    <row r="729" s="74" customFormat="1" x14ac:dyDescent="0.3"/>
    <row r="730" s="74" customFormat="1" x14ac:dyDescent="0.3"/>
    <row r="731" s="74" customFormat="1" x14ac:dyDescent="0.3"/>
    <row r="732" s="74" customFormat="1" x14ac:dyDescent="0.3"/>
    <row r="733" s="74" customFormat="1" x14ac:dyDescent="0.3"/>
    <row r="734" s="74" customFormat="1" x14ac:dyDescent="0.3"/>
    <row r="735" s="74" customFormat="1" x14ac:dyDescent="0.3"/>
    <row r="736" s="74" customFormat="1" x14ac:dyDescent="0.3"/>
    <row r="737" s="74" customFormat="1" x14ac:dyDescent="0.3"/>
    <row r="738" s="74" customFormat="1" x14ac:dyDescent="0.3"/>
    <row r="739" s="74" customFormat="1" x14ac:dyDescent="0.3"/>
    <row r="740" s="74" customFormat="1" x14ac:dyDescent="0.3"/>
    <row r="741" s="74" customFormat="1" x14ac:dyDescent="0.3"/>
    <row r="742" s="74" customFormat="1" x14ac:dyDescent="0.3"/>
    <row r="743" s="74" customFormat="1" x14ac:dyDescent="0.3"/>
    <row r="744" s="74" customFormat="1" x14ac:dyDescent="0.3"/>
    <row r="745" s="74" customFormat="1" x14ac:dyDescent="0.3"/>
    <row r="746" s="74" customFormat="1" x14ac:dyDescent="0.3"/>
    <row r="747" s="74" customFormat="1" x14ac:dyDescent="0.3"/>
    <row r="748" s="74" customFormat="1" x14ac:dyDescent="0.3"/>
    <row r="749" s="74" customFormat="1" x14ac:dyDescent="0.3"/>
    <row r="750" s="74" customFormat="1" x14ac:dyDescent="0.3"/>
    <row r="751" s="74" customFormat="1" x14ac:dyDescent="0.3"/>
    <row r="752" s="74" customFormat="1" x14ac:dyDescent="0.3"/>
    <row r="753" s="74" customFormat="1" x14ac:dyDescent="0.3"/>
    <row r="754" s="74" customFormat="1" x14ac:dyDescent="0.3"/>
    <row r="755" s="74" customFormat="1" x14ac:dyDescent="0.3"/>
    <row r="756" s="74" customFormat="1" x14ac:dyDescent="0.3"/>
    <row r="757" s="74" customFormat="1" x14ac:dyDescent="0.3"/>
    <row r="758" s="74" customFormat="1" x14ac:dyDescent="0.3"/>
    <row r="759" s="74" customFormat="1" x14ac:dyDescent="0.3"/>
    <row r="760" s="74" customFormat="1" x14ac:dyDescent="0.3"/>
    <row r="761" s="74" customFormat="1" x14ac:dyDescent="0.3"/>
    <row r="762" s="74" customFormat="1" x14ac:dyDescent="0.3"/>
    <row r="763" s="74" customFormat="1" x14ac:dyDescent="0.3"/>
    <row r="764" s="74" customFormat="1" x14ac:dyDescent="0.3"/>
    <row r="765" s="74" customFormat="1" x14ac:dyDescent="0.3"/>
    <row r="766" s="74" customFormat="1" x14ac:dyDescent="0.3"/>
    <row r="767" s="74" customFormat="1" x14ac:dyDescent="0.3"/>
    <row r="768" s="74" customFormat="1" x14ac:dyDescent="0.3"/>
    <row r="769" s="74" customFormat="1" x14ac:dyDescent="0.3"/>
    <row r="770" s="74" customFormat="1" x14ac:dyDescent="0.3"/>
    <row r="771" s="74" customFormat="1" x14ac:dyDescent="0.3"/>
    <row r="772" s="74" customFormat="1" x14ac:dyDescent="0.3"/>
    <row r="773" s="74" customFormat="1" x14ac:dyDescent="0.3"/>
    <row r="774" s="74" customFormat="1" x14ac:dyDescent="0.3"/>
    <row r="775" s="74" customFormat="1" x14ac:dyDescent="0.3"/>
    <row r="776" s="74" customFormat="1" x14ac:dyDescent="0.3"/>
    <row r="777" s="74" customFormat="1" x14ac:dyDescent="0.3"/>
    <row r="778" s="74" customFormat="1" x14ac:dyDescent="0.3"/>
    <row r="779" s="74" customFormat="1" x14ac:dyDescent="0.3"/>
    <row r="780" s="74" customFormat="1" x14ac:dyDescent="0.3"/>
    <row r="781" s="74" customFormat="1" x14ac:dyDescent="0.3"/>
    <row r="782" s="74" customFormat="1" x14ac:dyDescent="0.3"/>
    <row r="783" s="74" customFormat="1" x14ac:dyDescent="0.3"/>
    <row r="784" s="74" customFormat="1" x14ac:dyDescent="0.3"/>
    <row r="785" s="74" customFormat="1" x14ac:dyDescent="0.3"/>
    <row r="786" s="74" customFormat="1" x14ac:dyDescent="0.3"/>
    <row r="787" s="74" customFormat="1" x14ac:dyDescent="0.3"/>
    <row r="788" s="74" customFormat="1" x14ac:dyDescent="0.3"/>
    <row r="789" s="74" customFormat="1" x14ac:dyDescent="0.3"/>
    <row r="790" s="74" customFormat="1" x14ac:dyDescent="0.3"/>
    <row r="791" s="74" customFormat="1" x14ac:dyDescent="0.3"/>
    <row r="792" s="74" customFormat="1" x14ac:dyDescent="0.3"/>
    <row r="793" s="74" customFormat="1" x14ac:dyDescent="0.3"/>
    <row r="794" s="74" customFormat="1" x14ac:dyDescent="0.3"/>
    <row r="795" s="74" customFormat="1" x14ac:dyDescent="0.3"/>
    <row r="796" s="74" customFormat="1" x14ac:dyDescent="0.3"/>
    <row r="797" s="74" customFormat="1" x14ac:dyDescent="0.3"/>
    <row r="798" s="74" customFormat="1" x14ac:dyDescent="0.3"/>
    <row r="799" s="74" customFormat="1" x14ac:dyDescent="0.3"/>
    <row r="800" s="74" customFormat="1" x14ac:dyDescent="0.3"/>
    <row r="801" s="74" customFormat="1" x14ac:dyDescent="0.3"/>
    <row r="802" s="74" customFormat="1" x14ac:dyDescent="0.3"/>
    <row r="803" s="74" customFormat="1" x14ac:dyDescent="0.3"/>
    <row r="804" s="74" customFormat="1" x14ac:dyDescent="0.3"/>
    <row r="805" s="74" customFormat="1" x14ac:dyDescent="0.3"/>
    <row r="806" s="74" customFormat="1" x14ac:dyDescent="0.3"/>
    <row r="807" s="74" customFormat="1" x14ac:dyDescent="0.3"/>
    <row r="808" s="74" customFormat="1" x14ac:dyDescent="0.3"/>
    <row r="809" s="74" customFormat="1" x14ac:dyDescent="0.3"/>
    <row r="810" s="74" customFormat="1" x14ac:dyDescent="0.3"/>
    <row r="811" s="74" customFormat="1" x14ac:dyDescent="0.3"/>
    <row r="812" s="74" customFormat="1" x14ac:dyDescent="0.3"/>
    <row r="813" s="74" customFormat="1" x14ac:dyDescent="0.3"/>
    <row r="814" s="74" customFormat="1" x14ac:dyDescent="0.3"/>
    <row r="815" s="74" customFormat="1" x14ac:dyDescent="0.3"/>
    <row r="816" s="74" customFormat="1" x14ac:dyDescent="0.3"/>
    <row r="817" s="74" customFormat="1" x14ac:dyDescent="0.3"/>
    <row r="818" s="74" customFormat="1" x14ac:dyDescent="0.3"/>
    <row r="819" s="74" customFormat="1" x14ac:dyDescent="0.3"/>
    <row r="820" s="74" customFormat="1" x14ac:dyDescent="0.3"/>
    <row r="821" s="74" customFormat="1" x14ac:dyDescent="0.3"/>
    <row r="822" s="74" customFormat="1" x14ac:dyDescent="0.3"/>
    <row r="823" s="74" customFormat="1" x14ac:dyDescent="0.3"/>
    <row r="824" s="74" customFormat="1" x14ac:dyDescent="0.3"/>
    <row r="825" s="74" customFormat="1" x14ac:dyDescent="0.3"/>
    <row r="826" s="74" customFormat="1" x14ac:dyDescent="0.3"/>
    <row r="827" s="74" customFormat="1" x14ac:dyDescent="0.3"/>
    <row r="828" s="74" customFormat="1" x14ac:dyDescent="0.3"/>
    <row r="829" s="74" customFormat="1" x14ac:dyDescent="0.3"/>
    <row r="830" s="74" customFormat="1" x14ac:dyDescent="0.3"/>
    <row r="831" s="74" customFormat="1" x14ac:dyDescent="0.3"/>
    <row r="832" s="74" customFormat="1" x14ac:dyDescent="0.3"/>
    <row r="833" s="74" customFormat="1" x14ac:dyDescent="0.3"/>
    <row r="834" s="74" customFormat="1" x14ac:dyDescent="0.3"/>
    <row r="835" s="74" customFormat="1" x14ac:dyDescent="0.3"/>
    <row r="836" s="74" customFormat="1" x14ac:dyDescent="0.3"/>
    <row r="837" s="74" customFormat="1" x14ac:dyDescent="0.3"/>
    <row r="838" s="74" customFormat="1" x14ac:dyDescent="0.3"/>
    <row r="839" s="74" customFormat="1" x14ac:dyDescent="0.3"/>
    <row r="840" s="74" customFormat="1" x14ac:dyDescent="0.3"/>
    <row r="841" s="74" customFormat="1" x14ac:dyDescent="0.3"/>
    <row r="842" s="74" customFormat="1" x14ac:dyDescent="0.3"/>
    <row r="843" s="74" customFormat="1" x14ac:dyDescent="0.3"/>
    <row r="844" s="74" customFormat="1" x14ac:dyDescent="0.3"/>
    <row r="845" s="74" customFormat="1" x14ac:dyDescent="0.3"/>
  </sheetData>
  <sheetProtection algorithmName="SHA-512" hashValue="T+08uzujGADP3HadXAKq3Gzmmo5Bm/sLC3gU6BaweJk+OKomvgU3ISF+W68OP+Fa3xubDI/pBracJRLoI94XjQ==" saltValue="wgZcbM5YLgkf5ry5ttJQBA==" spinCount="100000" sheet="1" formatColumns="0" formatRows="0"/>
  <mergeCells count="22">
    <mergeCell ref="M13:M14"/>
    <mergeCell ref="G13:L13"/>
    <mergeCell ref="D7:J7"/>
    <mergeCell ref="B36:C36"/>
    <mergeCell ref="B40:C40"/>
    <mergeCell ref="B12:C14"/>
    <mergeCell ref="D13:D14"/>
    <mergeCell ref="F13:F14"/>
    <mergeCell ref="E13:E14"/>
    <mergeCell ref="B15:C15"/>
    <mergeCell ref="B28:C28"/>
    <mergeCell ref="B29:B35"/>
    <mergeCell ref="B37:B39"/>
    <mergeCell ref="B16:B27"/>
    <mergeCell ref="D12:M12"/>
    <mergeCell ref="B9:C9"/>
    <mergeCell ref="B8:C8"/>
    <mergeCell ref="B3:N3"/>
    <mergeCell ref="B4:N4"/>
    <mergeCell ref="B5:N5"/>
    <mergeCell ref="B6:N6"/>
    <mergeCell ref="B7:C7"/>
  </mergeCells>
  <conditionalFormatting sqref="C16:C27 C29:C35 C37:C39">
    <cfRule type="expression" dxfId="12" priority="2">
      <formula>C16=""</formula>
    </cfRule>
  </conditionalFormatting>
  <conditionalFormatting sqref="D15:M40">
    <cfRule type="expression" dxfId="8" priority="1">
      <formula>D15=""</formula>
    </cfRule>
  </conditionalFormatting>
  <printOptions horizontalCentered="1" verticalCentered="1"/>
  <pageMargins left="0" right="0" top="0.39370078740157483" bottom="0.39370078740157483" header="0.19685039370078741" footer="0.19685039370078741"/>
  <pageSetup paperSize="9" scale="70" fitToHeight="0" orientation="landscape" horizontalDpi="1200" verticalDpi="1200" r:id="rId1"/>
  <headerFooter>
    <oddHeader>&amp;C&amp;"-,Gras"&amp;14Extrant&amp;"-,Normal"&amp;11 &amp;14- Outil d'aide à la réalisation d'un inventaire des infrastructures vertes de gestion des eaux pluviales</oddHeader>
    <oddFooter>Page &amp;P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7" id="{4F7487ED-EBD2-4369-80F3-05888E2E84AD}">
            <xm:f>'Arrière plan'!$V12="Linéaire"</xm:f>
            <x14:dxf>
              <fill>
                <patternFill patternType="lightUp"/>
              </fill>
            </x14:dxf>
          </x14:cfRule>
          <xm:sqref>D23:D27</xm:sqref>
        </x14:conditionalFormatting>
        <x14:conditionalFormatting xmlns:xm="http://schemas.microsoft.com/office/excel/2006/main">
          <x14:cfRule type="expression" priority="13" id="{4F7487ED-EBD2-4369-80F3-05888E2E84AD}">
            <xm:f>'Arrière plan'!$V21="Linéaire"</xm:f>
            <x14:dxf>
              <fill>
                <patternFill patternType="lightUp"/>
              </fill>
            </x14:dxf>
          </x14:cfRule>
          <xm:sqref>D33:D35</xm:sqref>
        </x14:conditionalFormatting>
        <x14:conditionalFormatting xmlns:xm="http://schemas.microsoft.com/office/excel/2006/main">
          <x14:cfRule type="expression" priority="15" id="{0370867C-A192-4950-A936-D8A8B22E6EF7}">
            <xm:f>'Arrière plan'!$V24="Linéaire"</xm:f>
            <x14:dxf>
              <fill>
                <patternFill patternType="lightUp"/>
              </fill>
            </x14:dxf>
          </x14:cfRule>
          <xm:sqref>D37:D39</xm:sqref>
        </x14:conditionalFormatting>
        <x14:conditionalFormatting xmlns:xm="http://schemas.microsoft.com/office/excel/2006/main">
          <x14:cfRule type="expression" priority="29" id="{A7A667E6-F5C1-4EF9-B7CB-35DF61C172BD}">
            <xm:f>'Arrière plan'!$V12="Ponctuel"</xm:f>
            <x14:dxf>
              <fill>
                <patternFill patternType="lightUp"/>
              </fill>
            </x14:dxf>
          </x14:cfRule>
          <xm:sqref>E23:E27</xm:sqref>
        </x14:conditionalFormatting>
        <x14:conditionalFormatting xmlns:xm="http://schemas.microsoft.com/office/excel/2006/main">
          <x14:cfRule type="expression" priority="12" id="{A7A667E6-F5C1-4EF9-B7CB-35DF61C172BD}">
            <xm:f>'Arrière plan'!$V21="Ponctuel"</xm:f>
            <x14:dxf>
              <fill>
                <patternFill patternType="lightUp"/>
              </fill>
            </x14:dxf>
          </x14:cfRule>
          <xm:sqref>E33:E35</xm:sqref>
        </x14:conditionalFormatting>
        <x14:conditionalFormatting xmlns:xm="http://schemas.microsoft.com/office/excel/2006/main">
          <x14:cfRule type="expression" priority="14" id="{793CB05F-B625-416E-9647-049219F904A1}">
            <xm:f>'Arrière plan'!$V24="Ponctuel"</xm:f>
            <x14:dxf>
              <fill>
                <patternFill patternType="lightUp"/>
              </fill>
            </x14:dxf>
          </x14:cfRule>
          <xm:sqref>E37:E39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D2992-73FD-493F-9453-7E8EDF259D7E}">
  <sheetPr codeName="Feuil7">
    <tabColor theme="2" tint="-0.249977111117893"/>
  </sheetPr>
  <dimension ref="A1:Y115"/>
  <sheetViews>
    <sheetView zoomScaleNormal="100" workbookViewId="0">
      <selection activeCell="N90" sqref="N90"/>
    </sheetView>
  </sheetViews>
  <sheetFormatPr baseColWidth="10" defaultColWidth="11.44140625" defaultRowHeight="14.4" x14ac:dyDescent="0.3"/>
  <cols>
    <col min="1" max="1" width="4.5546875" customWidth="1"/>
    <col min="2" max="2" width="5.33203125" customWidth="1"/>
    <col min="3" max="3" width="18.33203125" customWidth="1"/>
    <col min="4" max="4" width="23.5546875" customWidth="1"/>
    <col min="5" max="23" width="13.6640625" customWidth="1"/>
    <col min="24" max="24" width="6.88671875" customWidth="1"/>
  </cols>
  <sheetData>
    <row r="1" spans="1:25" ht="15" thickBot="1" x14ac:dyDescent="0.35">
      <c r="A1" s="1"/>
      <c r="B1" s="2"/>
      <c r="C1" s="2"/>
      <c r="D1" s="1"/>
      <c r="E1" s="1"/>
      <c r="F1" s="1"/>
      <c r="G1" s="1"/>
      <c r="H1" s="1"/>
      <c r="I1" s="1"/>
      <c r="J1" s="1"/>
      <c r="K1" s="1"/>
      <c r="L1" s="1"/>
      <c r="M1" s="1"/>
      <c r="N1" s="1"/>
      <c r="O1" s="1"/>
      <c r="P1" s="1"/>
      <c r="Q1" s="1"/>
      <c r="R1" s="1"/>
      <c r="S1" s="1"/>
      <c r="T1" s="1"/>
      <c r="U1" s="1"/>
      <c r="V1" s="1"/>
      <c r="W1" s="1"/>
      <c r="X1" s="1"/>
      <c r="Y1" s="36"/>
    </row>
    <row r="2" spans="1:25" ht="12" customHeight="1" x14ac:dyDescent="0.3">
      <c r="A2" s="3"/>
      <c r="B2" s="348"/>
      <c r="C2" s="349"/>
      <c r="D2" s="349"/>
      <c r="E2" s="349"/>
      <c r="F2" s="349"/>
      <c r="G2" s="349"/>
      <c r="H2" s="349"/>
      <c r="I2" s="349"/>
      <c r="J2" s="349"/>
      <c r="K2" s="349"/>
      <c r="L2" s="349"/>
      <c r="M2" s="349"/>
      <c r="N2" s="349"/>
      <c r="O2" s="349"/>
      <c r="P2" s="349"/>
      <c r="Q2" s="349"/>
      <c r="R2" s="349"/>
      <c r="S2" s="349"/>
      <c r="T2" s="349"/>
      <c r="U2" s="349"/>
      <c r="V2" s="349"/>
      <c r="W2" s="349"/>
      <c r="X2" s="350"/>
      <c r="Y2" s="36"/>
    </row>
    <row r="3" spans="1:25" ht="4.2" customHeight="1" x14ac:dyDescent="0.3">
      <c r="A3" s="3"/>
      <c r="B3" s="608"/>
      <c r="C3" s="609"/>
      <c r="D3" s="609"/>
      <c r="E3" s="609"/>
      <c r="F3" s="609"/>
      <c r="G3" s="609"/>
      <c r="H3" s="609"/>
      <c r="I3" s="609"/>
      <c r="J3" s="609"/>
      <c r="K3" s="609"/>
      <c r="L3" s="609"/>
      <c r="M3" s="609"/>
      <c r="N3" s="609"/>
      <c r="O3" s="609"/>
      <c r="P3" s="609"/>
      <c r="Q3" s="609"/>
      <c r="R3" s="609"/>
      <c r="S3" s="609"/>
      <c r="T3" s="609"/>
      <c r="U3" s="609"/>
      <c r="V3" s="609"/>
      <c r="W3" s="609"/>
      <c r="X3" s="610"/>
      <c r="Y3" s="36"/>
    </row>
    <row r="4" spans="1:25" ht="55.2" customHeight="1" x14ac:dyDescent="0.3">
      <c r="A4" s="3"/>
      <c r="B4" s="787" t="s">
        <v>260</v>
      </c>
      <c r="C4" s="788"/>
      <c r="D4" s="788"/>
      <c r="E4" s="788"/>
      <c r="F4" s="788"/>
      <c r="G4" s="788"/>
      <c r="H4" s="788"/>
      <c r="I4" s="788"/>
      <c r="J4" s="788"/>
      <c r="K4" s="788"/>
      <c r="L4" s="788"/>
      <c r="M4" s="788"/>
      <c r="N4" s="788"/>
      <c r="O4" s="788"/>
      <c r="P4" s="788"/>
      <c r="Q4" s="788"/>
      <c r="R4" s="788"/>
      <c r="S4" s="788"/>
      <c r="T4" s="788"/>
      <c r="U4" s="788"/>
      <c r="V4" s="788"/>
      <c r="W4" s="788"/>
      <c r="X4" s="789"/>
      <c r="Y4" s="36"/>
    </row>
    <row r="5" spans="1:25" ht="4.95" customHeight="1" x14ac:dyDescent="0.3">
      <c r="A5" s="4"/>
      <c r="B5" s="614"/>
      <c r="C5" s="615"/>
      <c r="D5" s="615"/>
      <c r="E5" s="615"/>
      <c r="F5" s="615"/>
      <c r="G5" s="615"/>
      <c r="H5" s="615"/>
      <c r="I5" s="615"/>
      <c r="J5" s="615"/>
      <c r="K5" s="615"/>
      <c r="L5" s="615"/>
      <c r="M5" s="615"/>
      <c r="N5" s="615"/>
      <c r="O5" s="615"/>
      <c r="P5" s="615"/>
      <c r="Q5" s="615"/>
      <c r="R5" s="615"/>
      <c r="S5" s="615"/>
      <c r="T5" s="615"/>
      <c r="U5" s="615"/>
      <c r="V5" s="615"/>
      <c r="W5" s="615"/>
      <c r="X5" s="616"/>
      <c r="Y5" s="36"/>
    </row>
    <row r="6" spans="1:25" ht="12" customHeight="1" thickBot="1" x14ac:dyDescent="0.35">
      <c r="A6" s="4"/>
      <c r="B6" s="353"/>
      <c r="C6" s="354"/>
      <c r="D6" s="354"/>
      <c r="E6" s="354"/>
      <c r="F6" s="354"/>
      <c r="G6" s="354"/>
      <c r="H6" s="354"/>
      <c r="I6" s="354"/>
      <c r="J6" s="354"/>
      <c r="K6" s="354"/>
      <c r="L6" s="354"/>
      <c r="M6" s="354"/>
      <c r="N6" s="354"/>
      <c r="O6" s="354"/>
      <c r="P6" s="354"/>
      <c r="Q6" s="354"/>
      <c r="R6" s="354"/>
      <c r="S6" s="354"/>
      <c r="T6" s="354"/>
      <c r="U6" s="354"/>
      <c r="V6" s="354"/>
      <c r="W6" s="354"/>
      <c r="X6" s="355"/>
      <c r="Y6" s="88"/>
    </row>
    <row r="7" spans="1:25" ht="13.2" customHeight="1" x14ac:dyDescent="0.3">
      <c r="A7" s="4"/>
      <c r="B7" s="4"/>
      <c r="C7" s="4"/>
      <c r="D7" s="4"/>
      <c r="E7" s="4"/>
      <c r="F7" s="4"/>
      <c r="G7" s="4"/>
      <c r="H7" s="4"/>
      <c r="I7" s="4"/>
      <c r="J7" s="4"/>
      <c r="K7" s="4"/>
      <c r="L7" s="4"/>
      <c r="M7" s="4"/>
      <c r="N7" s="4"/>
      <c r="O7" s="4"/>
      <c r="P7" s="4"/>
      <c r="Q7" s="4"/>
      <c r="R7" s="4"/>
      <c r="S7" s="4"/>
      <c r="T7" s="4"/>
      <c r="U7" s="4"/>
      <c r="V7" s="4"/>
      <c r="W7" s="4"/>
      <c r="X7" s="4"/>
      <c r="Y7" s="88"/>
    </row>
    <row r="8" spans="1:25" ht="19.95" customHeight="1" x14ac:dyDescent="0.3">
      <c r="A8" s="9"/>
      <c r="B8" s="620" t="s">
        <v>261</v>
      </c>
      <c r="C8" s="621"/>
      <c r="D8" s="621"/>
      <c r="E8" s="621"/>
      <c r="F8" s="621"/>
      <c r="G8" s="621"/>
      <c r="H8" s="621"/>
      <c r="I8" s="621"/>
      <c r="J8" s="621"/>
      <c r="K8" s="621"/>
      <c r="L8" s="621"/>
      <c r="M8" s="621"/>
      <c r="N8" s="621"/>
      <c r="O8" s="621"/>
      <c r="P8" s="621"/>
      <c r="Q8" s="621"/>
      <c r="R8" s="621"/>
      <c r="S8" s="621"/>
      <c r="T8" s="621"/>
      <c r="U8" s="621"/>
      <c r="V8" s="621"/>
      <c r="W8" s="621"/>
      <c r="X8" s="622"/>
      <c r="Y8" s="88"/>
    </row>
    <row r="9" spans="1:25" ht="19.95" customHeight="1" x14ac:dyDescent="0.3">
      <c r="A9" s="1"/>
      <c r="B9" s="19"/>
      <c r="C9" s="20"/>
      <c r="D9" s="16"/>
      <c r="E9" s="16"/>
      <c r="F9" s="16"/>
      <c r="G9" s="16"/>
      <c r="H9" s="16"/>
      <c r="I9" s="16"/>
      <c r="J9" s="16"/>
      <c r="K9" s="16"/>
      <c r="L9" s="16"/>
      <c r="M9" s="16"/>
      <c r="N9" s="16"/>
      <c r="O9" s="16"/>
      <c r="P9" s="16"/>
      <c r="Q9" s="16"/>
      <c r="R9" s="16"/>
      <c r="S9" s="16"/>
      <c r="T9" s="16"/>
      <c r="U9" s="16"/>
      <c r="V9" s="16"/>
      <c r="W9" s="16"/>
      <c r="X9" s="21"/>
      <c r="Y9" s="88"/>
    </row>
    <row r="10" spans="1:25" ht="30" customHeight="1" x14ac:dyDescent="0.3">
      <c r="A10" s="1"/>
      <c r="B10" s="126"/>
      <c r="C10" s="118" t="s">
        <v>197</v>
      </c>
      <c r="D10" s="116" t="s">
        <v>205</v>
      </c>
      <c r="E10" s="119" t="s">
        <v>262</v>
      </c>
      <c r="F10" s="119" t="s">
        <v>263</v>
      </c>
      <c r="G10" s="119" t="s">
        <v>264</v>
      </c>
      <c r="H10" s="136" t="s">
        <v>265</v>
      </c>
      <c r="I10" s="122" t="s">
        <v>266</v>
      </c>
      <c r="J10" s="112"/>
      <c r="K10" s="764" t="s">
        <v>267</v>
      </c>
      <c r="L10" s="764"/>
      <c r="M10" s="764"/>
      <c r="N10" s="764"/>
      <c r="O10" s="764"/>
      <c r="P10" s="764"/>
      <c r="Q10" s="764"/>
      <c r="R10" s="764"/>
      <c r="S10" s="764"/>
      <c r="T10" s="764"/>
      <c r="U10" s="764"/>
      <c r="V10" s="764"/>
      <c r="W10" s="764"/>
      <c r="X10" s="75"/>
      <c r="Y10" s="88"/>
    </row>
    <row r="11" spans="1:25" ht="19.95" customHeight="1" x14ac:dyDescent="0.3">
      <c r="A11" s="1"/>
      <c r="B11" s="113"/>
      <c r="C11" s="777" t="s">
        <v>268</v>
      </c>
      <c r="D11" s="115" t="s">
        <v>246</v>
      </c>
      <c r="E11" s="120" t="e">
        <f>IF(COUNTIF(Inventaire!$D$16:$D$115,Calculs!D11)=0,NA(),COUNTIF(Inventaire!$D$16:$D$115,Calculs!D11))</f>
        <v>#N/A</v>
      </c>
      <c r="F11" s="138"/>
      <c r="G11" s="138"/>
      <c r="H11" s="120" t="e">
        <f>IF(COUNTIF(Inventaire!$D$16:$D$115,D11)=0,NA(),COUNTIF(Inventaire!$D$16:$D$115,D11))</f>
        <v>#N/A</v>
      </c>
      <c r="I11" s="134" t="e">
        <f>IF(SUMIF(Inventaire!$D$16:$D$115,D11,Inventaire!$AC$16:$AC$115)=0,NA(),SUMIF(Inventaire!$D$16:$D$115,D11,Inventaire!$AC$16:$AC$115))</f>
        <v>#N/A</v>
      </c>
      <c r="J11" s="112"/>
      <c r="K11" s="772" t="s">
        <v>268</v>
      </c>
      <c r="L11" s="772"/>
      <c r="M11" s="275">
        <f>COUNTIF(Inventaire!AN$16:AN$115,"Infrastructure verte végétalisée")</f>
        <v>0</v>
      </c>
      <c r="N11" s="766" t="s">
        <v>268</v>
      </c>
      <c r="O11" s="767"/>
      <c r="P11" s="275" cm="1">
        <f t="array" ref="P11">SUM(IFERROR(E11:E22,0))</f>
        <v>0</v>
      </c>
      <c r="Q11" s="766" t="s">
        <v>268</v>
      </c>
      <c r="R11" s="767"/>
      <c r="S11" s="275" cm="1">
        <f t="array" ref="S11">SUM(IFERROR(F11:F22,0))</f>
        <v>0</v>
      </c>
      <c r="U11" s="772" t="s">
        <v>268</v>
      </c>
      <c r="V11" s="772"/>
      <c r="W11" s="175" cm="1">
        <f t="array" ref="W11">SUM(IFERROR(I11:I22,0))</f>
        <v>0</v>
      </c>
      <c r="X11" s="75"/>
      <c r="Y11" s="88"/>
    </row>
    <row r="12" spans="1:25" ht="19.95" customHeight="1" x14ac:dyDescent="0.3">
      <c r="A12" s="9"/>
      <c r="B12" s="126"/>
      <c r="C12" s="778"/>
      <c r="D12" s="115" t="s">
        <v>247</v>
      </c>
      <c r="E12" s="120" t="e">
        <f>IF(COUNTIF(Inventaire!$D$16:$D$115,Calculs!D12)=0,NA(),COUNTIF(Inventaire!$D$16:$D$115,Calculs!D12))</f>
        <v>#N/A</v>
      </c>
      <c r="F12" s="138"/>
      <c r="G12" s="138"/>
      <c r="H12" s="120" t="e">
        <f>IF(COUNTIF(Inventaire!$D$16:$D$115,D12)=0,NA(),COUNTIF(Inventaire!$D$16:$D$115,D12))</f>
        <v>#N/A</v>
      </c>
      <c r="I12" s="134" t="e">
        <f>IF(SUMIF(Inventaire!$D$16:$D$115,D12,Inventaire!$AC$16:$AC$115)=0,NA(),SUMIF(Inventaire!$D$16:$D$115,D12,Inventaire!$AC$16:$AC$115))</f>
        <v>#N/A</v>
      </c>
      <c r="J12" s="111"/>
      <c r="K12" s="773" t="s">
        <v>269</v>
      </c>
      <c r="L12" s="773"/>
      <c r="M12" s="275">
        <f>COUNTIF(Inventaire!AN$16:AN$115,"Infrastructure verte non végétalisée")</f>
        <v>0</v>
      </c>
      <c r="N12" s="768" t="s">
        <v>269</v>
      </c>
      <c r="O12" s="769"/>
      <c r="P12" s="275" cm="1">
        <f t="array" ref="P12">SUM(IFERROR(E23:E29,0))</f>
        <v>0</v>
      </c>
      <c r="Q12" s="768" t="s">
        <v>269</v>
      </c>
      <c r="R12" s="769"/>
      <c r="S12" s="275" cm="1">
        <f t="array" ref="S12">SUM(IFERROR(F23:F29,0))</f>
        <v>0</v>
      </c>
      <c r="T12" s="174"/>
      <c r="U12" s="773" t="s">
        <v>269</v>
      </c>
      <c r="V12" s="773"/>
      <c r="W12" s="125" cm="1">
        <f t="array" ref="W12">SUM(IFERROR(I23:I29,0))</f>
        <v>0</v>
      </c>
      <c r="X12" s="75"/>
      <c r="Y12" s="88"/>
    </row>
    <row r="13" spans="1:25" ht="19.95" customHeight="1" x14ac:dyDescent="0.3">
      <c r="A13" s="9"/>
      <c r="B13" s="113"/>
      <c r="C13" s="778"/>
      <c r="D13" s="115" t="s">
        <v>248</v>
      </c>
      <c r="E13" s="120" t="e">
        <f>IF(COUNTIF(Inventaire!$D$16:$D$115,Calculs!D13)=0,NA(),COUNTIF(Inventaire!$D$16:$D$115,Calculs!D13))</f>
        <v>#N/A</v>
      </c>
      <c r="F13" s="138"/>
      <c r="G13" s="138"/>
      <c r="H13" s="120" t="e">
        <f>IF(COUNTIF(Inventaire!$D$16:$D$115,D13)=0,NA(),COUNTIF(Inventaire!$D$16:$D$115,D13))</f>
        <v>#N/A</v>
      </c>
      <c r="I13" s="134" t="e">
        <f>IF(SUMIF(Inventaire!$D$16:$D$115,D13,Inventaire!$AC$16:$AC$115)=0,NA(),SUMIF(Inventaire!$D$16:$D$115,D13,Inventaire!$AC$16:$AC$115))</f>
        <v>#N/A</v>
      </c>
      <c r="J13" s="111"/>
      <c r="K13" s="773" t="s">
        <v>258</v>
      </c>
      <c r="L13" s="773"/>
      <c r="M13" s="275">
        <f>COUNTIF(Inventaire!AN$16:AN$115,"Autre")</f>
        <v>0</v>
      </c>
      <c r="N13" s="768" t="s">
        <v>258</v>
      </c>
      <c r="O13" s="769"/>
      <c r="P13" s="275" cm="1">
        <f t="array" ref="P13">SUM(IFERROR(E30:E32,0))</f>
        <v>0</v>
      </c>
      <c r="Q13" s="768" t="s">
        <v>258</v>
      </c>
      <c r="R13" s="769"/>
      <c r="S13" s="275" cm="1">
        <f t="array" ref="S13">SUM(IFERROR(F30:F32,0))</f>
        <v>0</v>
      </c>
      <c r="T13" s="74"/>
      <c r="U13" s="773" t="s">
        <v>258</v>
      </c>
      <c r="V13" s="773"/>
      <c r="W13" s="125" cm="1">
        <f t="array" ref="W13">SUM(IFERROR(I30:I32,0))</f>
        <v>0</v>
      </c>
      <c r="X13" s="75"/>
      <c r="Y13" s="88"/>
    </row>
    <row r="14" spans="1:25" ht="19.95" customHeight="1" x14ac:dyDescent="0.3">
      <c r="A14" s="1"/>
      <c r="B14" s="126"/>
      <c r="C14" s="778"/>
      <c r="D14" s="115" t="s">
        <v>249</v>
      </c>
      <c r="E14" s="120" t="e">
        <f>IF(COUNTIF(Inventaire!$D$16:$D$115,Calculs!D14)=0,NA(),COUNTIF(Inventaire!$D$16:$D$115,Calculs!D14))</f>
        <v>#N/A</v>
      </c>
      <c r="F14" s="138"/>
      <c r="G14" s="138"/>
      <c r="H14" s="120" t="e">
        <f>IF(COUNTIF(Inventaire!$D$16:$D$115,D14)=0,NA(),COUNTIF(Inventaire!$D$16:$D$115,D14))</f>
        <v>#N/A</v>
      </c>
      <c r="I14" s="134" t="e">
        <f>IF(SUMIF(Inventaire!$D$16:$D$115,D14,Inventaire!$AC$16:$AC$115)=0,NA(),SUMIF(Inventaire!$D$16:$D$115,D14,Inventaire!$AC$16:$AC$115))</f>
        <v>#N/A</v>
      </c>
      <c r="J14" s="16"/>
      <c r="K14" s="765" t="s">
        <v>270</v>
      </c>
      <c r="L14" s="765"/>
      <c r="M14" s="275">
        <f>COUNTA(Inventaire!D16:D115)</f>
        <v>0</v>
      </c>
      <c r="N14" s="770" t="s">
        <v>271</v>
      </c>
      <c r="O14" s="771"/>
      <c r="P14" s="275">
        <f>SUM(P11:P13)</f>
        <v>0</v>
      </c>
      <c r="Q14" s="770" t="s">
        <v>272</v>
      </c>
      <c r="R14" s="771"/>
      <c r="S14" s="275">
        <f>SUM(Inventaire!P$16:P$115)</f>
        <v>0</v>
      </c>
      <c r="T14" s="74"/>
      <c r="U14" s="797" t="s">
        <v>230</v>
      </c>
      <c r="V14" s="797"/>
      <c r="W14" s="125">
        <f>SUM(Inventaire!AC16:AC115)</f>
        <v>0</v>
      </c>
      <c r="X14" s="75"/>
      <c r="Y14" s="88"/>
    </row>
    <row r="15" spans="1:25" ht="19.95" customHeight="1" x14ac:dyDescent="0.3">
      <c r="A15" s="1"/>
      <c r="B15" s="19"/>
      <c r="C15" s="778"/>
      <c r="D15" s="115" t="s">
        <v>250</v>
      </c>
      <c r="E15" s="138"/>
      <c r="F15" s="120">
        <f>(SUMIF(Inventaire!D$16:D$115,D15,Inventaire!P$16:P$115))</f>
        <v>0</v>
      </c>
      <c r="G15" s="120" t="e">
        <f>IF(F15=0,NA(),F15/1000)</f>
        <v>#N/A</v>
      </c>
      <c r="H15" s="120" t="e">
        <f>IF(COUNTIF(Inventaire!$D$16:$D$115,D15)=0,NA(),COUNTIF(Inventaire!$D$16:$D$115,D15))</f>
        <v>#N/A</v>
      </c>
      <c r="I15" s="134" t="e">
        <f>IF(SUMIF(Inventaire!$D$16:$D$115,D15,Inventaire!$AC$16:$AC$115)=0,NA(),SUMIF(Inventaire!$D$16:$D$115,D15,Inventaire!$AC$16:$AC$115))</f>
        <v>#N/A</v>
      </c>
      <c r="J15" s="16"/>
      <c r="K15" s="16"/>
      <c r="L15" s="16"/>
      <c r="M15" s="16"/>
      <c r="N15" s="765" t="s">
        <v>273</v>
      </c>
      <c r="O15" s="765"/>
      <c r="P15" s="275">
        <f>SUM(Inventaire!O$16:$O115)</f>
        <v>0</v>
      </c>
      <c r="Q15" s="770" t="s">
        <v>274</v>
      </c>
      <c r="R15" s="771"/>
      <c r="S15" s="275">
        <f>COUNTIF(Inventaire!AP16:AP115,"Linéaire")</f>
        <v>0</v>
      </c>
      <c r="T15" s="16"/>
      <c r="U15" s="16"/>
      <c r="V15" s="16"/>
      <c r="W15" s="16"/>
      <c r="X15" s="75"/>
      <c r="Y15" s="88"/>
    </row>
    <row r="16" spans="1:25" ht="19.95" customHeight="1" x14ac:dyDescent="0.3">
      <c r="A16" s="1"/>
      <c r="B16" s="19"/>
      <c r="C16" s="778"/>
      <c r="D16" s="115" t="s">
        <v>251</v>
      </c>
      <c r="E16" s="138"/>
      <c r="F16" s="120">
        <f>(SUMIF(Inventaire!D$16:D$115,D16,Inventaire!P$16:P$115))</f>
        <v>0</v>
      </c>
      <c r="G16" s="120" t="e">
        <f t="shared" ref="G16:G17" si="0">IF(F16=0,NA(),F16/1000)</f>
        <v>#N/A</v>
      </c>
      <c r="H16" s="120" t="e">
        <f>IF(COUNTIF(Inventaire!$D$16:$D$115,D16)=0,NA(),COUNTIF(Inventaire!$D$16:$D$115,D16))</f>
        <v>#N/A</v>
      </c>
      <c r="I16" s="134" t="e">
        <f>IF(SUMIF(Inventaire!$D$16:$D$115,D16,Inventaire!$AC$16:$AC$115)=0,NA(),SUMIF(Inventaire!$D$16:$D$115,D16,Inventaire!$AC$16:$AC$115))</f>
        <v>#N/A</v>
      </c>
      <c r="J16" s="16"/>
      <c r="K16" s="16"/>
      <c r="L16" s="16"/>
      <c r="M16" s="16"/>
      <c r="N16" s="74"/>
      <c r="O16" s="74"/>
      <c r="P16" s="74"/>
      <c r="Q16" s="16"/>
      <c r="R16" s="16"/>
      <c r="S16" s="16"/>
      <c r="T16" s="16"/>
      <c r="U16" s="16"/>
      <c r="V16" s="16"/>
      <c r="W16" s="16"/>
      <c r="X16" s="75"/>
      <c r="Y16" s="88"/>
    </row>
    <row r="17" spans="1:25" ht="19.95" customHeight="1" x14ac:dyDescent="0.3">
      <c r="A17" s="1"/>
      <c r="B17" s="19"/>
      <c r="C17" s="778"/>
      <c r="D17" s="115" t="s">
        <v>252</v>
      </c>
      <c r="E17" s="138"/>
      <c r="F17" s="120">
        <f>(SUMIF(Inventaire!D$16:D$115,D17,Inventaire!P$16:P$115))</f>
        <v>0</v>
      </c>
      <c r="G17" s="120" t="e">
        <f t="shared" si="0"/>
        <v>#N/A</v>
      </c>
      <c r="H17" s="120" t="e">
        <f>IF(COUNTIF(Inventaire!$D$16:$D$115,D17)=0,NA(),COUNTIF(Inventaire!$D$16:$D$115,D17))</f>
        <v>#N/A</v>
      </c>
      <c r="I17" s="134" t="e">
        <f>IF(SUMIF(Inventaire!$D$16:$D$115,D17,Inventaire!$AC$16:$AC$115)=0,NA(),SUMIF(Inventaire!$D$16:$D$115,D17,Inventaire!$AC$16:$AC$115))</f>
        <v>#N/A</v>
      </c>
      <c r="J17" s="16"/>
      <c r="K17" s="16"/>
      <c r="L17" s="16"/>
      <c r="M17" s="16"/>
      <c r="N17" s="16"/>
      <c r="O17" s="16"/>
      <c r="P17" s="16"/>
      <c r="Q17" s="16"/>
      <c r="R17" s="16"/>
      <c r="S17" s="16"/>
      <c r="T17" s="16"/>
      <c r="U17" s="16"/>
      <c r="V17" s="176"/>
      <c r="W17" s="176"/>
      <c r="X17" s="75"/>
      <c r="Y17" s="88"/>
    </row>
    <row r="18" spans="1:25" ht="19.95" customHeight="1" x14ac:dyDescent="0.3">
      <c r="A18" s="1"/>
      <c r="B18" s="19"/>
      <c r="C18" s="778"/>
      <c r="D18" s="117" t="e">
        <f>IF('Arrière plan'!$U12="",NA(),'Arrière plan'!$U12)</f>
        <v>#N/A</v>
      </c>
      <c r="E18" s="120" t="e">
        <f>IF(OR('Arrière plan'!$V$12="Linéaire", 'Arrière plan'!$V$12=""), NA(), IF(ISNA(D18), "", COUNTIF(Inventaire!D$16:D$115, D18)))</f>
        <v>#N/A</v>
      </c>
      <c r="F18" s="139" t="e">
        <f>IF(OR('Arrière plan'!$V$12="Ponctuel",'Arrière plan'!$V$12=""),NA(),IF(ISNA(D18),"",SUMIF(Inventaire!D$16:D$115,D18,Inventaire!P$16:P$115)))</f>
        <v>#N/A</v>
      </c>
      <c r="G18" s="120" t="e">
        <f t="shared" ref="G18:G22" si="1">F18/1000</f>
        <v>#N/A</v>
      </c>
      <c r="H18" s="120" t="e">
        <f>IF(COUNTIF(Inventaire!$D$16:$D$115,D18)=0,NA(),COUNTIF(Inventaire!$D$16:$D$115,D18))</f>
        <v>#N/A</v>
      </c>
      <c r="I18" s="134" t="e">
        <f>IF(SUMIF(Inventaire!$D$16:$D$115,D18,Inventaire!$AC$16:$AC$115)=0,NA(),SUMIF(Inventaire!$D$16:$D$115,D18,Inventaire!$AC$16:$AC$115))</f>
        <v>#N/A</v>
      </c>
      <c r="J18" s="16"/>
      <c r="K18" s="16"/>
      <c r="L18" s="16"/>
      <c r="M18" s="16"/>
      <c r="N18" s="16"/>
      <c r="O18" s="16"/>
      <c r="P18" s="16"/>
      <c r="Q18" s="16"/>
      <c r="R18" s="16"/>
      <c r="S18" s="16"/>
      <c r="T18" s="16"/>
      <c r="U18" s="16"/>
      <c r="V18" s="16"/>
      <c r="W18" s="16"/>
      <c r="X18" s="75"/>
      <c r="Y18" s="88"/>
    </row>
    <row r="19" spans="1:25" ht="19.95" customHeight="1" x14ac:dyDescent="0.3">
      <c r="A19" s="36"/>
      <c r="B19" s="73"/>
      <c r="C19" s="778"/>
      <c r="D19" s="117" t="e">
        <f>IF('Arrière plan'!$U13="",NA(),'Arrière plan'!$U13)</f>
        <v>#N/A</v>
      </c>
      <c r="E19" s="120" t="e">
        <f>IF(OR('Arrière plan'!$V$13="Linéaire", 'Arrière plan'!$V$13=""), NA(), IF(ISNA(D19), "", COUNTIF(Inventaire!D$16:D$115, D19)))</f>
        <v>#N/A</v>
      </c>
      <c r="F19" s="139" t="e">
        <f>IF(OR('Arrière plan'!$V$13="Ponctuel", 'Arrière plan'!$V$13=""), NA(),IF(ISNA(D19),"", SUMIF(Inventaire!D$16:D$115,D19,Inventaire!P$16:P$115)))</f>
        <v>#N/A</v>
      </c>
      <c r="G19" s="120" t="e">
        <f t="shared" si="1"/>
        <v>#N/A</v>
      </c>
      <c r="H19" s="120" t="e">
        <f>IF(COUNTIF(Inventaire!$D$16:$D$115,D19)=0,NA(),COUNTIF(Inventaire!$D$16:$D$115,D19))</f>
        <v>#N/A</v>
      </c>
      <c r="I19" s="134" t="e">
        <f>IF(SUMIF(Inventaire!$D$16:$D$115,D19,Inventaire!$AC$16:$AC$115)=0,NA(),SUMIF(Inventaire!$D$16:$D$115,D19,Inventaire!$AC$16:$AC$115))</f>
        <v>#N/A</v>
      </c>
      <c r="J19" s="74"/>
      <c r="K19" s="74"/>
      <c r="L19" s="74"/>
      <c r="M19" s="74"/>
      <c r="N19" s="74"/>
      <c r="O19" s="74"/>
      <c r="P19" s="74"/>
      <c r="Q19" s="74"/>
      <c r="R19" s="74"/>
      <c r="S19" s="74"/>
      <c r="T19" s="74"/>
      <c r="U19" s="74"/>
      <c r="V19" s="74"/>
      <c r="W19" s="74"/>
      <c r="X19" s="75"/>
      <c r="Y19" s="88"/>
    </row>
    <row r="20" spans="1:25" ht="19.95" customHeight="1" x14ac:dyDescent="0.3">
      <c r="A20" s="36"/>
      <c r="B20" s="73"/>
      <c r="C20" s="778"/>
      <c r="D20" s="117" t="e">
        <f>IF('Arrière plan'!$U14="",NA(),'Arrière plan'!$U14)</f>
        <v>#N/A</v>
      </c>
      <c r="E20" s="120" t="e">
        <f>IF(OR('Arrière plan'!$V$14="Linéaire", 'Arrière plan'!$V$14=""), NA(), IF(ISNA(D20), "", COUNTIF(Inventaire!D$16:D$115, D20)))</f>
        <v>#N/A</v>
      </c>
      <c r="F20" s="139" t="e">
        <f>IF(OR('Arrière plan'!$V$14="Ponctuel",'Arrière plan'!$V$14=""),NA(),IF(ISNA(D20),"",SUMIF(Inventaire!D$16:D$115,D20,Inventaire!P$16:P$115)))</f>
        <v>#N/A</v>
      </c>
      <c r="G20" s="120" t="e">
        <f t="shared" si="1"/>
        <v>#N/A</v>
      </c>
      <c r="H20" s="120" t="e">
        <f>IF(COUNTIF(Inventaire!$D$16:$D$115,D20)=0,NA(),COUNTIF(Inventaire!$D$16:$D$115,D20))</f>
        <v>#N/A</v>
      </c>
      <c r="I20" s="134" t="e">
        <f>IF(SUMIF(Inventaire!$D$16:$D$115,D20,Inventaire!$AC$16:$AC$115)=0,NA(),SUMIF(Inventaire!$D$16:$D$115,D20,Inventaire!$AC$16:$AC$115))</f>
        <v>#N/A</v>
      </c>
      <c r="J20" s="74"/>
      <c r="K20" s="74"/>
      <c r="L20" s="74"/>
      <c r="M20" s="74"/>
      <c r="N20" s="74"/>
      <c r="O20" s="74"/>
      <c r="P20" s="74"/>
      <c r="Q20" s="74"/>
      <c r="R20" s="74"/>
      <c r="S20" s="74"/>
      <c r="T20" s="74"/>
      <c r="U20" s="74"/>
      <c r="V20" s="74"/>
      <c r="W20" s="74"/>
      <c r="X20" s="75"/>
      <c r="Y20" s="88"/>
    </row>
    <row r="21" spans="1:25" ht="19.95" customHeight="1" x14ac:dyDescent="0.3">
      <c r="A21" s="36"/>
      <c r="B21" s="73"/>
      <c r="C21" s="778"/>
      <c r="D21" s="117" t="e">
        <f>IF('Arrière plan'!$U15="",NA(),'Arrière plan'!$U15)</f>
        <v>#N/A</v>
      </c>
      <c r="E21" s="120" t="e">
        <f>IF(OR('Arrière plan'!$V$15="Linéaire", 'Arrière plan'!$V$15=""), NA(), IF(ISNA(D21), "", COUNTIF(Inventaire!D$16:D$115, D21)))</f>
        <v>#N/A</v>
      </c>
      <c r="F21" s="139" t="e">
        <f>IF(OR('Arrière plan'!$V$15="Ponctuel",'Arrière plan'!$V$15=""),NA(),IF(ISNA(D21),"",SUMIF(Inventaire!D$16:D$115,D21,Inventaire!P$16:P$115)))</f>
        <v>#N/A</v>
      </c>
      <c r="G21" s="120" t="e">
        <f t="shared" si="1"/>
        <v>#N/A</v>
      </c>
      <c r="H21" s="120" t="e">
        <f>IF(COUNTIF(Inventaire!$D$16:$D$115,D21)=0,NA(),COUNTIF(Inventaire!$D$16:$D$115,D21))</f>
        <v>#N/A</v>
      </c>
      <c r="I21" s="134" t="e">
        <f>IF(SUMIF(Inventaire!$D$16:$D$115,D21,Inventaire!$AC$16:$AC$115)=0,NA(),SUMIF(Inventaire!$D$16:$D$115,D21,Inventaire!$AC$16:$AC$115))</f>
        <v>#N/A</v>
      </c>
      <c r="J21" s="74"/>
      <c r="K21" s="74"/>
      <c r="L21" s="74"/>
      <c r="M21" s="74"/>
      <c r="N21" s="74"/>
      <c r="O21" s="74"/>
      <c r="P21" s="74"/>
      <c r="Q21" s="74"/>
      <c r="R21" s="74"/>
      <c r="S21" s="74"/>
      <c r="T21" s="74"/>
      <c r="U21" s="74"/>
      <c r="V21" s="74"/>
      <c r="W21" s="74"/>
      <c r="X21" s="75"/>
      <c r="Y21" s="88"/>
    </row>
    <row r="22" spans="1:25" ht="19.95" customHeight="1" x14ac:dyDescent="0.3">
      <c r="A22" s="36"/>
      <c r="B22" s="73"/>
      <c r="C22" s="779"/>
      <c r="D22" s="117" t="e">
        <f>IF('Arrière plan'!$U16="",NA(),'Arrière plan'!$U16)</f>
        <v>#N/A</v>
      </c>
      <c r="E22" s="120" t="e">
        <f>IF(OR('Arrière plan'!$V$16="Linéaire", 'Arrière plan'!$V$16=""), NA(), IF(ISNA(D22), "", COUNTIF(Inventaire!D$16:D$115, D22)))</f>
        <v>#N/A</v>
      </c>
      <c r="F22" s="139" t="e">
        <f>IF(OR('Arrière plan'!$V$16="Ponctuel",'Arrière plan'!$V$16=""),NA(),IF(ISNA(D22),"",SUMIF(Inventaire!D$16:D$115,D22,Inventaire!P$16:P$115)))</f>
        <v>#N/A</v>
      </c>
      <c r="G22" s="120" t="e">
        <f t="shared" si="1"/>
        <v>#N/A</v>
      </c>
      <c r="H22" s="120" t="e">
        <f>IF(COUNTIF(Inventaire!$D$16:$D$115,D22)=0,NA(),COUNTIF(Inventaire!$D$16:$D$115,D22))</f>
        <v>#N/A</v>
      </c>
      <c r="I22" s="134" t="e">
        <f>IF(SUMIF(Inventaire!$D$16:$D$115,D22,Inventaire!$AC$16:$AC$115)=0,NA(),SUMIF(Inventaire!$D$16:$D$115,D22,Inventaire!$AC$16:$AC$115))</f>
        <v>#N/A</v>
      </c>
      <c r="J22" s="74"/>
      <c r="K22" s="74"/>
      <c r="L22" s="74"/>
      <c r="M22" s="74"/>
      <c r="N22" s="74"/>
      <c r="O22" s="74"/>
      <c r="P22" s="74"/>
      <c r="Q22" s="74"/>
      <c r="R22" s="74"/>
      <c r="S22" s="74"/>
      <c r="T22" s="74"/>
      <c r="U22" s="74"/>
      <c r="V22" s="74"/>
      <c r="W22" s="74"/>
      <c r="X22" s="75"/>
      <c r="Y22" s="88"/>
    </row>
    <row r="23" spans="1:25" ht="19.95" customHeight="1" x14ac:dyDescent="0.3">
      <c r="A23" s="36"/>
      <c r="B23" s="73"/>
      <c r="C23" s="774" t="s">
        <v>269</v>
      </c>
      <c r="D23" s="115" t="s">
        <v>254</v>
      </c>
      <c r="E23" s="120" t="e">
        <f>IF(COUNTIF(Inventaire!D$16:D$115,Calculs!D23)=0,NA(),COUNTIF(Inventaire!D$16:D$115,Calculs!D23))</f>
        <v>#N/A</v>
      </c>
      <c r="F23" s="138"/>
      <c r="G23" s="138"/>
      <c r="H23" s="120" t="e">
        <f>IF(COUNTIF(Inventaire!$D$16:$D$115,D23)=0,NA(),COUNTIF(Inventaire!$D$16:$D$115,D23))</f>
        <v>#N/A</v>
      </c>
      <c r="I23" s="134" t="e">
        <f>IF(SUMIF(Inventaire!$D$16:$D$115,D23,Inventaire!$AC$16:$AC$115)=0,NA(),SUMIF(Inventaire!$D$16:$D$115,D23,Inventaire!$AC$16:$AC$115))</f>
        <v>#N/A</v>
      </c>
      <c r="J23" s="74"/>
      <c r="K23" s="74"/>
      <c r="L23" s="74"/>
      <c r="M23" s="74"/>
      <c r="N23" s="74"/>
      <c r="O23" s="74"/>
      <c r="P23" s="74"/>
      <c r="Q23" s="74"/>
      <c r="R23" s="74"/>
      <c r="S23" s="74"/>
      <c r="T23" s="74"/>
      <c r="U23" s="74"/>
      <c r="V23" s="74"/>
      <c r="W23" s="74"/>
      <c r="X23" s="75"/>
      <c r="Y23" s="88"/>
    </row>
    <row r="24" spans="1:25" ht="19.95" customHeight="1" x14ac:dyDescent="0.3">
      <c r="A24" s="36"/>
      <c r="B24" s="73"/>
      <c r="C24" s="774"/>
      <c r="D24" s="117" t="s">
        <v>255</v>
      </c>
      <c r="E24" s="120" t="e">
        <f>IF(COUNTIF(Inventaire!D$16:D$115,Calculs!D24)=0,NA(),COUNTIF(Inventaire!D$16:D$115,Calculs!D24))</f>
        <v>#N/A</v>
      </c>
      <c r="F24" s="138"/>
      <c r="G24" s="138"/>
      <c r="H24" s="120" t="e">
        <f>IF(COUNTIF(Inventaire!$D$16:$D$115,D24)=0,NA(),COUNTIF(Inventaire!$D$16:$D$115,D24))</f>
        <v>#N/A</v>
      </c>
      <c r="I24" s="134" t="e">
        <f>IF(SUMIF(Inventaire!$D$16:$D$115,D24,Inventaire!$AC$16:$AC$115)=0,NA(),SUMIF(Inventaire!$D$16:$D$115,D24,Inventaire!$AC$16:$AC$115))</f>
        <v>#N/A</v>
      </c>
      <c r="J24" s="74"/>
      <c r="K24" s="74"/>
      <c r="L24" s="74"/>
      <c r="M24" s="74"/>
      <c r="N24" s="74"/>
      <c r="O24" s="74"/>
      <c r="P24" s="74"/>
      <c r="Q24" s="74"/>
      <c r="R24" s="74"/>
      <c r="S24" s="74"/>
      <c r="T24" s="74"/>
      <c r="U24" s="74"/>
      <c r="V24" s="74"/>
      <c r="W24" s="74"/>
      <c r="X24" s="75"/>
      <c r="Y24" s="88"/>
    </row>
    <row r="25" spans="1:25" ht="19.95" customHeight="1" x14ac:dyDescent="0.3">
      <c r="A25" s="36"/>
      <c r="B25" s="73"/>
      <c r="C25" s="774"/>
      <c r="D25" s="117" t="s">
        <v>256</v>
      </c>
      <c r="E25" s="120" t="e">
        <f>IF(COUNTIF(Inventaire!D$16:D$115,Calculs!D25)=0,NA(),COUNTIF(Inventaire!D$16:D$115,Calculs!D25))</f>
        <v>#N/A</v>
      </c>
      <c r="F25" s="138"/>
      <c r="G25" s="138"/>
      <c r="H25" s="120" t="e">
        <f>IF(COUNTIF(Inventaire!$D$16:$D$115,D25)=0,NA(),COUNTIF(Inventaire!$D$16:$D$115,D25))</f>
        <v>#N/A</v>
      </c>
      <c r="I25" s="134" t="e">
        <f>IF(SUMIF(Inventaire!$D$16:$D$115,D25,Inventaire!$AC$16:$AC$115)=0,NA(),SUMIF(Inventaire!$D$16:$D$115,D25,Inventaire!$AC$16:$AC$115))</f>
        <v>#N/A</v>
      </c>
      <c r="J25" s="74"/>
      <c r="K25" s="74"/>
      <c r="L25" s="74"/>
      <c r="M25" s="74"/>
      <c r="N25" s="74"/>
      <c r="O25" s="74"/>
      <c r="P25" s="74"/>
      <c r="Q25" s="74"/>
      <c r="R25" s="74"/>
      <c r="S25" s="74"/>
      <c r="T25" s="74"/>
      <c r="U25" s="74"/>
      <c r="V25" s="74"/>
      <c r="W25" s="74"/>
      <c r="X25" s="75"/>
      <c r="Y25" s="88"/>
    </row>
    <row r="26" spans="1:25" ht="19.95" customHeight="1" x14ac:dyDescent="0.3">
      <c r="A26" s="36"/>
      <c r="B26" s="73"/>
      <c r="C26" s="774"/>
      <c r="D26" s="117" t="s">
        <v>257</v>
      </c>
      <c r="E26" s="120" t="e">
        <f>IF(COUNTIF(Inventaire!D$16:D$115,Calculs!D26)=0,NA(),COUNTIF(Inventaire!D$16:D$115,Calculs!D26))</f>
        <v>#N/A</v>
      </c>
      <c r="F26" s="138"/>
      <c r="G26" s="138"/>
      <c r="H26" s="120" t="e">
        <f>IF(COUNTIF(Inventaire!$D$16:$D$115,D26)=0,NA(),COUNTIF(Inventaire!$D$16:$D$115,D26))</f>
        <v>#N/A</v>
      </c>
      <c r="I26" s="134" t="e">
        <f>IF(SUMIF(Inventaire!$D$16:$D$115,D26,Inventaire!$AC$16:$AC$115)=0,NA(),SUMIF(Inventaire!$D$16:$D$115,D26,Inventaire!$AC$16:$AC$115))</f>
        <v>#N/A</v>
      </c>
      <c r="J26" s="74"/>
      <c r="K26" s="74"/>
      <c r="L26" s="74"/>
      <c r="M26" s="74"/>
      <c r="N26" s="74"/>
      <c r="O26" s="74"/>
      <c r="P26" s="74"/>
      <c r="Q26" s="74"/>
      <c r="R26" s="74"/>
      <c r="S26" s="74"/>
      <c r="T26" s="74"/>
      <c r="U26" s="74"/>
      <c r="V26" s="74"/>
      <c r="W26" s="74"/>
      <c r="X26" s="75"/>
      <c r="Y26" s="88"/>
    </row>
    <row r="27" spans="1:25" ht="19.95" customHeight="1" x14ac:dyDescent="0.3">
      <c r="A27" s="36"/>
      <c r="B27" s="73"/>
      <c r="C27" s="774"/>
      <c r="D27" s="117" t="e">
        <f>IF('Arrière plan'!$U21="",NA(),'Arrière plan'!$U21)</f>
        <v>#N/A</v>
      </c>
      <c r="E27" s="120" t="e">
        <f>IF(OR('Arrière plan'!$V$21="Linéaire",'Arrière plan'!$V$21=""),NA(),IF(ISNA(D27),"",COUNTIF(Inventaire!D$16:D$115,D27)))</f>
        <v>#N/A</v>
      </c>
      <c r="F27" s="120" t="e">
        <f>IF(OR('Arrière plan'!$V$21="Ponctuel",'Arrière plan'!$V$21=""),NA(),IF(ISNA(D27),"",SUMIF(Inventaire!D$16:D$115,D27,Inventaire!P$16:P$115)))</f>
        <v>#N/A</v>
      </c>
      <c r="G27" s="120" t="e">
        <f>(IF(OR('Arrière plan'!$V$21="Ponctuel", 'Arrière plan'!$V$21=""), NA(), SUMIF(Inventaire!D$16:D$115,D27,Inventaire!P$16:P$115)))/1000</f>
        <v>#N/A</v>
      </c>
      <c r="H27" s="120" t="e">
        <f>IF(COUNTIF(Inventaire!$D$16:$D$115,D27)=0,NA(),COUNTIF(Inventaire!$D$16:$D$115,D27))</f>
        <v>#N/A</v>
      </c>
      <c r="I27" s="134" t="e">
        <f>IF(SUMIF(Inventaire!$D$16:$D$115,D27,Inventaire!$AC$16:$AC$115)=0,NA(),SUMIF(Inventaire!$D$16:$D$115,D27,Inventaire!$AC$16:$AC$115))</f>
        <v>#N/A</v>
      </c>
      <c r="J27" s="74"/>
      <c r="K27" s="74"/>
      <c r="L27" s="74"/>
      <c r="M27" s="74"/>
      <c r="N27" s="74"/>
      <c r="O27" s="74"/>
      <c r="P27" s="74"/>
      <c r="Q27" s="74"/>
      <c r="R27" s="74"/>
      <c r="S27" s="74"/>
      <c r="T27" s="74"/>
      <c r="U27" s="74"/>
      <c r="V27" s="74"/>
      <c r="W27" s="74"/>
      <c r="X27" s="75"/>
      <c r="Y27" s="88"/>
    </row>
    <row r="28" spans="1:25" ht="19.95" customHeight="1" x14ac:dyDescent="0.3">
      <c r="A28" s="36"/>
      <c r="B28" s="73"/>
      <c r="C28" s="774"/>
      <c r="D28" s="117" t="e">
        <f>IF('Arrière plan'!$U22="",NA(),'Arrière plan'!$U22)</f>
        <v>#N/A</v>
      </c>
      <c r="E28" s="120" t="e">
        <f>IF(OR('Arrière plan'!$V$22="Linéaire",'Arrière plan'!$V$22=""),NA(),IF(ISNA(D28),"",COUNTIF(Inventaire!D$16:D$115,D28)))</f>
        <v>#N/A</v>
      </c>
      <c r="F28" s="120" t="e">
        <f>IF(OR('Arrière plan'!$V$22="Ponctuel",'Arrière plan'!$V$22=""),NA(),IF(ISNA(D28),"",SUMIF(Inventaire!D$16:D$115,D28,Inventaire!P$16:P$115)))</f>
        <v>#N/A</v>
      </c>
      <c r="G28" s="120" t="e">
        <f>(IF(OR('Arrière plan'!$V$22="Ponctuel", 'Arrière plan'!$V$22=""), NA(), SUMIF(Inventaire!D$16:D$115,D28,Inventaire!P$16:P$115)))/1000</f>
        <v>#N/A</v>
      </c>
      <c r="H28" s="120" t="e">
        <f>IF(COUNTIF(Inventaire!$D$16:$D$115,D28)=0,NA(),COUNTIF(Inventaire!$D$16:$D$115,D28))</f>
        <v>#N/A</v>
      </c>
      <c r="I28" s="134" t="e">
        <f>IF(SUMIF(Inventaire!$D$16:$D$115,D28,Inventaire!$AC$16:$AC$115)=0,NA(),SUMIF(Inventaire!$D$16:$D$115,D28,Inventaire!$AC$16:$AC$115))</f>
        <v>#N/A</v>
      </c>
      <c r="J28" s="74"/>
      <c r="K28" s="74"/>
      <c r="L28" s="74"/>
      <c r="M28" s="74"/>
      <c r="N28" s="74"/>
      <c r="O28" s="74"/>
      <c r="P28" s="74"/>
      <c r="Q28" s="74"/>
      <c r="R28" s="74"/>
      <c r="S28" s="74"/>
      <c r="T28" s="74"/>
      <c r="U28" s="74"/>
      <c r="V28" s="74"/>
      <c r="W28" s="74"/>
      <c r="X28" s="75"/>
      <c r="Y28" s="88"/>
    </row>
    <row r="29" spans="1:25" ht="19.95" customHeight="1" x14ac:dyDescent="0.3">
      <c r="A29" s="36"/>
      <c r="B29" s="73"/>
      <c r="C29" s="774"/>
      <c r="D29" s="117" t="e">
        <f>IF('Arrière plan'!$U23="",NA(),'Arrière plan'!$U23)</f>
        <v>#N/A</v>
      </c>
      <c r="E29" s="120" t="e">
        <f>IF(OR('Arrière plan'!$V$23="Linéaire",'Arrière plan'!$V$23=""),NA(),IF(ISNA(D29),"",COUNTIF(Inventaire!D$16:D$115,D29)))</f>
        <v>#N/A</v>
      </c>
      <c r="F29" s="120" t="e">
        <f>IF(OR('Arrière plan'!$V$23="Ponctuel",'Arrière plan'!$V$23=""),NA(),IF(ISNA(D29),"",SUMIF(Inventaire!D$16:D$115,D29,Inventaire!P$16:P$115)))</f>
        <v>#N/A</v>
      </c>
      <c r="G29" s="120" t="e">
        <f>(IF(OR('Arrière plan'!$V$23="Ponctuel", 'Arrière plan'!$V$23=""), NA(), SUMIF(Inventaire!D$16:D$115,D29,Inventaire!P$16:P$115)))/1000</f>
        <v>#N/A</v>
      </c>
      <c r="H29" s="120" t="e">
        <f>IF(COUNTIF(Inventaire!$D$16:$D$115,D29)=0,NA(),COUNTIF(Inventaire!$D$16:$D$115,D29))</f>
        <v>#N/A</v>
      </c>
      <c r="I29" s="134" t="e">
        <f>IF(SUMIF(Inventaire!$D$16:$D$115,D29,Inventaire!$AC$16:$AC$115)=0,NA(),SUMIF(Inventaire!$D$16:$D$115,D29,Inventaire!$AC$16:$AC$115))</f>
        <v>#N/A</v>
      </c>
      <c r="J29" s="74"/>
      <c r="K29" s="74"/>
      <c r="L29" s="74"/>
      <c r="M29" s="74"/>
      <c r="N29" s="74"/>
      <c r="O29" s="74"/>
      <c r="P29" s="74"/>
      <c r="Q29" s="74"/>
      <c r="R29" s="74"/>
      <c r="S29" s="74"/>
      <c r="T29" s="74"/>
      <c r="U29" s="74"/>
      <c r="V29" s="74"/>
      <c r="W29" s="74"/>
      <c r="X29" s="75"/>
      <c r="Y29" s="88"/>
    </row>
    <row r="30" spans="1:25" ht="19.95" customHeight="1" x14ac:dyDescent="0.3">
      <c r="A30" s="36"/>
      <c r="B30" s="73"/>
      <c r="C30" s="798" t="s">
        <v>258</v>
      </c>
      <c r="D30" s="117" t="e">
        <f>IF('Arrière plan'!$U24="",NA(),'Arrière plan'!$U24)</f>
        <v>#N/A</v>
      </c>
      <c r="E30" s="120" t="e">
        <f>IF(OR('Arrière plan'!$V$24="Linéaire",'Arrière plan'!$V$24=""),NA(),IF(ISNA(D30),"",COUNTIF(Inventaire!D$16:D$115,D30)))</f>
        <v>#N/A</v>
      </c>
      <c r="F30" s="120" t="e">
        <f>IF(OR('Arrière plan'!$V$24="Ponctuel", 'Arrière plan'!$V$24=""), NA(), SUMIF(Inventaire!D$16:D$115,D30,Inventaire!P$16:P$115))</f>
        <v>#N/A</v>
      </c>
      <c r="G30" s="120" t="e">
        <f>(IF(OR('Arrière plan'!$V$24="Ponctuel", 'Arrière plan'!$V$24=""), NA(), SUMIF(Inventaire!D$16:D$115,D30,Inventaire!P$16:P$115)))/1000</f>
        <v>#N/A</v>
      </c>
      <c r="H30" s="120" t="e">
        <f>IF(COUNTIF(Inventaire!$D$16:$D$115,D30)=0,NA(),COUNTIF(Inventaire!$D$16:$D$115,D30))</f>
        <v>#N/A</v>
      </c>
      <c r="I30" s="134" t="e">
        <f>IF(SUMIF(Inventaire!$D$16:$D$115,D30,Inventaire!$AC$16:$AC$115)=0,NA(),SUMIF(Inventaire!$D$16:$D$115,D30,Inventaire!$AC$16:$AC$115))</f>
        <v>#N/A</v>
      </c>
      <c r="J30" s="74"/>
      <c r="K30" s="74"/>
      <c r="L30" s="74"/>
      <c r="M30" s="74"/>
      <c r="N30" s="74"/>
      <c r="O30" s="74"/>
      <c r="P30" s="74"/>
      <c r="Q30" s="74"/>
      <c r="R30" s="74"/>
      <c r="S30" s="74"/>
      <c r="T30" s="74"/>
      <c r="U30" s="74"/>
      <c r="V30" s="74"/>
      <c r="W30" s="74"/>
      <c r="X30" s="75"/>
      <c r="Y30" s="88"/>
    </row>
    <row r="31" spans="1:25" ht="19.95" customHeight="1" x14ac:dyDescent="0.3">
      <c r="A31" s="36"/>
      <c r="B31" s="73"/>
      <c r="C31" s="798"/>
      <c r="D31" s="117" t="e">
        <f>IF('Arrière plan'!$U25="",NA(),'Arrière plan'!$U25)</f>
        <v>#N/A</v>
      </c>
      <c r="E31" s="120" t="e">
        <f>IF(OR('Arrière plan'!$V$25="Linéaire",'Arrière plan'!$V$25=""),NA(),IF(ISNA(D31),"",COUNTIF(Inventaire!D$16:D$115,D31)))</f>
        <v>#N/A</v>
      </c>
      <c r="F31" s="120" t="e">
        <f>IF(OR('Arrière plan'!$V$25="Ponctuel", 'Arrière plan'!$V$25=""), NA(), SUMIF(Inventaire!D$16:D$115,D31,Inventaire!P$16:P$115))</f>
        <v>#N/A</v>
      </c>
      <c r="G31" s="120" t="e">
        <f>(IF(OR('Arrière plan'!$V$25="Ponctuel", 'Arrière plan'!$V$25=""), NA(), SUMIF(Inventaire!D$16:D$115,D31,Inventaire!P$16:P$115)))/1000</f>
        <v>#N/A</v>
      </c>
      <c r="H31" s="120" t="e">
        <f>IF(COUNTIF(Inventaire!$D$16:$D$115,D31)=0,NA(),COUNTIF(Inventaire!$D$16:$D$115,D31))</f>
        <v>#N/A</v>
      </c>
      <c r="I31" s="134" t="e">
        <f>IF(SUMIF(Inventaire!$D$16:$D$115,D31,Inventaire!$AC$16:$AC$115)=0,NA(),SUMIF(Inventaire!$D$16:$D$115,D31,Inventaire!$AC$16:$AC$115))</f>
        <v>#N/A</v>
      </c>
      <c r="J31" s="74"/>
      <c r="K31" s="74"/>
      <c r="L31" s="74"/>
      <c r="M31" s="74"/>
      <c r="N31" s="74"/>
      <c r="O31" s="74"/>
      <c r="P31" s="74"/>
      <c r="Q31" s="74"/>
      <c r="R31" s="74"/>
      <c r="S31" s="74"/>
      <c r="T31" s="74"/>
      <c r="U31" s="74"/>
      <c r="V31" s="74"/>
      <c r="W31" s="74"/>
      <c r="X31" s="75"/>
      <c r="Y31" s="88"/>
    </row>
    <row r="32" spans="1:25" ht="19.95" customHeight="1" x14ac:dyDescent="0.3">
      <c r="A32" s="36"/>
      <c r="B32" s="73"/>
      <c r="C32" s="798"/>
      <c r="D32" s="117" t="e">
        <f>IF('Arrière plan'!$U26="",NA(),'Arrière plan'!$U26)</f>
        <v>#N/A</v>
      </c>
      <c r="E32" s="120" t="e">
        <f>IF(OR('Arrière plan'!$V$26="Linéaire",'Arrière plan'!$V$26=""),NA(),IF(ISNA(D32),"",COUNTIF(Inventaire!D$16:D$115,D32)))</f>
        <v>#N/A</v>
      </c>
      <c r="F32" s="120" t="e">
        <f>IF(OR('Arrière plan'!$V$26="Ponctuel", 'Arrière plan'!$V$26=""), NA(), SUMIF(Inventaire!D$16:D$115,D32,Inventaire!P$16:P$115))</f>
        <v>#N/A</v>
      </c>
      <c r="G32" s="120" t="e">
        <f>(IF(OR('Arrière plan'!$V$26="Ponctuel", 'Arrière plan'!$V$26=""), NA(), SUMIF(Inventaire!D$16:D$115,D32,Inventaire!P$16:P$115)))/1000</f>
        <v>#N/A</v>
      </c>
      <c r="H32" s="120" t="e">
        <f>IF(COUNTIF(Inventaire!$D$16:$D$115,D32)=0,NA(),COUNTIF(Inventaire!$D$16:$D$115,D32))</f>
        <v>#N/A</v>
      </c>
      <c r="I32" s="134" t="e">
        <f>IF(SUMIF(Inventaire!$D$16:$D$115,D32,Inventaire!$AC$16:$AC$115)=0,NA(),SUMIF(Inventaire!$D$16:$D$115,D32,Inventaire!$AC$16:$AC$115))</f>
        <v>#N/A</v>
      </c>
      <c r="J32" s="74"/>
      <c r="K32" s="74"/>
      <c r="L32" s="74"/>
      <c r="M32" s="74"/>
      <c r="N32" s="74"/>
      <c r="O32" s="74"/>
      <c r="P32" s="74"/>
      <c r="Q32" s="74"/>
      <c r="R32" s="74"/>
      <c r="S32" s="74"/>
      <c r="T32" s="74"/>
      <c r="U32" s="74"/>
      <c r="V32" s="74"/>
      <c r="W32" s="74"/>
      <c r="X32" s="75"/>
      <c r="Y32" s="88"/>
    </row>
    <row r="33" spans="1:25" ht="19.95" customHeight="1" x14ac:dyDescent="0.3">
      <c r="A33" s="36"/>
      <c r="B33" s="25"/>
      <c r="C33" s="26"/>
      <c r="D33" s="14"/>
      <c r="E33" s="14"/>
      <c r="F33" s="14"/>
      <c r="G33" s="14"/>
      <c r="H33" s="14"/>
      <c r="I33" s="14"/>
      <c r="J33" s="14"/>
      <c r="K33" s="14"/>
      <c r="L33" s="14"/>
      <c r="M33" s="14"/>
      <c r="N33" s="14"/>
      <c r="O33" s="14"/>
      <c r="P33" s="14"/>
      <c r="Q33" s="14"/>
      <c r="R33" s="14"/>
      <c r="S33" s="14"/>
      <c r="T33" s="14"/>
      <c r="U33" s="14"/>
      <c r="V33" s="14"/>
      <c r="W33" s="14"/>
      <c r="X33" s="15"/>
      <c r="Y33" s="36"/>
    </row>
    <row r="34" spans="1:25" ht="19.95" customHeight="1" x14ac:dyDescent="0.3">
      <c r="A34" s="36"/>
      <c r="B34" s="36"/>
      <c r="C34" s="36"/>
      <c r="D34" s="36"/>
      <c r="E34" s="36"/>
      <c r="F34" s="36"/>
      <c r="G34" s="36"/>
      <c r="H34" s="36"/>
      <c r="I34" s="36"/>
      <c r="J34" s="36"/>
      <c r="K34" s="36"/>
      <c r="L34" s="36"/>
      <c r="M34" s="36"/>
      <c r="N34" s="36"/>
      <c r="O34" s="36"/>
      <c r="P34" s="36"/>
      <c r="Q34" s="36"/>
      <c r="R34" s="36"/>
      <c r="S34" s="36"/>
      <c r="T34" s="36"/>
      <c r="U34" s="36"/>
      <c r="V34" s="36"/>
      <c r="W34" s="36"/>
      <c r="X34" s="36"/>
      <c r="Y34" s="36"/>
    </row>
    <row r="35" spans="1:25" ht="19.95" customHeight="1" x14ac:dyDescent="0.3">
      <c r="A35" s="36"/>
      <c r="B35" s="620" t="s">
        <v>151</v>
      </c>
      <c r="C35" s="621"/>
      <c r="D35" s="621"/>
      <c r="E35" s="621"/>
      <c r="F35" s="621"/>
      <c r="G35" s="621"/>
      <c r="H35" s="621"/>
      <c r="I35" s="621"/>
      <c r="J35" s="621"/>
      <c r="K35" s="621"/>
      <c r="L35" s="621"/>
      <c r="M35" s="621"/>
      <c r="N35" s="621"/>
      <c r="O35" s="621"/>
      <c r="P35" s="621"/>
      <c r="Q35" s="621"/>
      <c r="R35" s="621"/>
      <c r="S35" s="621"/>
      <c r="T35" s="621"/>
      <c r="U35" s="621"/>
      <c r="V35" s="621"/>
      <c r="W35" s="621"/>
      <c r="X35" s="622"/>
      <c r="Y35" s="36"/>
    </row>
    <row r="36" spans="1:25" ht="25.2" customHeight="1" x14ac:dyDescent="0.3">
      <c r="A36" s="36"/>
      <c r="B36" s="19"/>
      <c r="C36" s="20"/>
      <c r="D36" s="16"/>
      <c r="E36" s="16"/>
      <c r="F36" s="16"/>
      <c r="G36" s="16"/>
      <c r="H36" s="16"/>
      <c r="I36" s="16"/>
      <c r="J36" s="16"/>
      <c r="K36" s="16"/>
      <c r="L36" s="16"/>
      <c r="M36" s="16"/>
      <c r="N36" s="16"/>
      <c r="O36" s="16"/>
      <c r="P36" s="16"/>
      <c r="Q36" s="16"/>
      <c r="R36" s="16"/>
      <c r="S36" s="16"/>
      <c r="T36" s="16"/>
      <c r="U36" s="16"/>
      <c r="V36" s="16"/>
      <c r="W36" s="16"/>
      <c r="X36" s="21"/>
      <c r="Y36" s="36"/>
    </row>
    <row r="37" spans="1:25" ht="25.2" customHeight="1" x14ac:dyDescent="0.3">
      <c r="A37" s="1"/>
      <c r="B37" s="126"/>
      <c r="C37" s="790" t="s">
        <v>197</v>
      </c>
      <c r="D37" s="790" t="s">
        <v>205</v>
      </c>
      <c r="E37" s="790" t="s">
        <v>262</v>
      </c>
      <c r="F37" s="780" t="s">
        <v>266</v>
      </c>
      <c r="G37" s="775" t="s">
        <v>239</v>
      </c>
      <c r="H37" s="776"/>
      <c r="I37" s="775" t="s">
        <v>240</v>
      </c>
      <c r="J37" s="776"/>
      <c r="K37" s="775" t="s">
        <v>241</v>
      </c>
      <c r="L37" s="776"/>
      <c r="M37" s="775" t="s">
        <v>242</v>
      </c>
      <c r="N37" s="776"/>
      <c r="O37" s="775" t="s">
        <v>243</v>
      </c>
      <c r="P37" s="776"/>
      <c r="Q37" s="775" t="s">
        <v>244</v>
      </c>
      <c r="R37" s="776"/>
      <c r="S37" s="282"/>
      <c r="T37" s="282"/>
      <c r="U37" s="283"/>
      <c r="V37" s="283"/>
      <c r="W37" s="283"/>
      <c r="X37" s="173"/>
      <c r="Y37" s="36"/>
    </row>
    <row r="38" spans="1:25" ht="25.2" customHeight="1" x14ac:dyDescent="0.3">
      <c r="A38" s="1"/>
      <c r="B38" s="126"/>
      <c r="C38" s="791"/>
      <c r="D38" s="791"/>
      <c r="E38" s="791"/>
      <c r="F38" s="782"/>
      <c r="G38" s="122" t="s">
        <v>262</v>
      </c>
      <c r="H38" s="122" t="s">
        <v>275</v>
      </c>
      <c r="I38" s="122" t="s">
        <v>262</v>
      </c>
      <c r="J38" s="122" t="s">
        <v>275</v>
      </c>
      <c r="K38" s="122" t="s">
        <v>262</v>
      </c>
      <c r="L38" s="122" t="s">
        <v>275</v>
      </c>
      <c r="M38" s="122" t="s">
        <v>262</v>
      </c>
      <c r="N38" s="122" t="s">
        <v>275</v>
      </c>
      <c r="O38" s="122" t="s">
        <v>262</v>
      </c>
      <c r="P38" s="122" t="s">
        <v>275</v>
      </c>
      <c r="Q38" s="122" t="s">
        <v>262</v>
      </c>
      <c r="R38" s="122" t="s">
        <v>275</v>
      </c>
      <c r="S38" s="282"/>
      <c r="T38" s="283"/>
      <c r="U38" s="283"/>
      <c r="V38" s="283"/>
      <c r="W38" s="283"/>
      <c r="X38" s="173"/>
      <c r="Y38" s="36"/>
    </row>
    <row r="39" spans="1:25" ht="25.2" customHeight="1" x14ac:dyDescent="0.3">
      <c r="A39" s="1"/>
      <c r="B39" s="113"/>
      <c r="C39" s="780" t="s">
        <v>268</v>
      </c>
      <c r="D39" s="115" t="s">
        <v>246</v>
      </c>
      <c r="E39" s="120" t="e">
        <f>IF(COUNTIF(Inventaire!D$16:D$115,Calculs!D39)=0,NA(),COUNTIF(Inventaire!D$16:D$115,Calculs!D39))</f>
        <v>#N/A</v>
      </c>
      <c r="F39" s="134" t="e">
        <f>IF(SUMIF(Inventaire!$D$16:$D$115,D39,Inventaire!$AC$16:$AC$115)=0,NA(),SUMIF(Inventaire!$D$16:$D$115,D39,Inventaire!$AC$16:$AC$115))</f>
        <v>#N/A</v>
      </c>
      <c r="G39" s="135">
        <f>COUNTIFS(Inventaire!$AF$16:$AF$115,"1 - Très bon",Inventaire!$D$16:$D$115,Calculs!D39)</f>
        <v>0</v>
      </c>
      <c r="H39" s="134">
        <f>SUMIFS(Inventaire!$AC$16:$AC$115, Inventaire!$AF$16:$AF$115, "1 - Très bon", Inventaire!$D$16:$D$115,Calculs!D39)</f>
        <v>0</v>
      </c>
      <c r="I39" s="135">
        <f>COUNTIFS(Inventaire!$AF$16:$AF$115,"2 - Bon",Inventaire!$D$16:$D$115,Calculs!D39)</f>
        <v>0</v>
      </c>
      <c r="J39" s="134">
        <f>SUMIFS(Inventaire!$AC$16:$AC$115, Inventaire!$AF$16:$AF$115, "2 - Bon", Inventaire!$D$16:$D$115,Calculs!D39)</f>
        <v>0</v>
      </c>
      <c r="K39" s="135">
        <f>COUNTIFS(Inventaire!$AF$16:$AF$115,"3 - Acceptable",Inventaire!$D$16:$D$115,Calculs!D39)</f>
        <v>0</v>
      </c>
      <c r="L39" s="134">
        <f>SUMIFS(Inventaire!$AC$16:$AC$115, Inventaire!$AF$16:$AF$115, "3 - Acceptable", Inventaire!$D$16:$D$115,Calculs!D39)</f>
        <v>0</v>
      </c>
      <c r="M39" s="135">
        <f>COUNTIFS(Inventaire!$AF$16:$AF$115,"4 - Mauvais",Inventaire!$D$16:$D$115,Calculs!D39)</f>
        <v>0</v>
      </c>
      <c r="N39" s="134">
        <f>SUMIFS(Inventaire!$AC$16:$AC$115, Inventaire!$AF$16:$AF$115, "4 - Mauvais", Inventaire!$D$16:$D$115,Calculs!D39)</f>
        <v>0</v>
      </c>
      <c r="O39" s="135">
        <f>COUNTIFS(Inventaire!$AF$16:$AF$115,"5 - Très mauvais",Inventaire!$D$16:$D$115,Calculs!D39)</f>
        <v>0</v>
      </c>
      <c r="P39" s="134">
        <f>SUMIFS(Inventaire!$AC$16:$AC$115, Inventaire!$AF$16:$AF$115, "5 - Très mauvais", Inventaire!$D$16:$D$115,Calculs!D39)</f>
        <v>0</v>
      </c>
      <c r="Q39" s="135">
        <f>COUNTIFS(Inventaire!$AF$16:$AF$115,"0 - Inconnu",Inventaire!$D$16:$D$115,Calculs!D39)</f>
        <v>0</v>
      </c>
      <c r="R39" s="134">
        <f>SUMIFS(Inventaire!$AC$16:$AC$115, Inventaire!$AF$16:$AF$115, "0 - Inconnu", Inventaire!$D$16:$D$115,Calculs!D39)</f>
        <v>0</v>
      </c>
      <c r="S39" s="93"/>
      <c r="T39" s="283"/>
      <c r="U39" s="93"/>
      <c r="V39" s="133"/>
      <c r="W39" s="133"/>
      <c r="X39" s="75"/>
      <c r="Y39" s="36"/>
    </row>
    <row r="40" spans="1:25" ht="25.2" customHeight="1" x14ac:dyDescent="0.3">
      <c r="A40" s="9"/>
      <c r="B40" s="126"/>
      <c r="C40" s="781"/>
      <c r="D40" s="115" t="s">
        <v>247</v>
      </c>
      <c r="E40" s="120" t="e">
        <f>IF(COUNTIF(Inventaire!D$16:D$115,Calculs!D40)=0,NA(),COUNTIF(Inventaire!D$16:D$115,Calculs!D40))</f>
        <v>#N/A</v>
      </c>
      <c r="F40" s="134" t="e">
        <f>IF(SUMIF(Inventaire!$D$16:$D$115,D40,Inventaire!$AC$16:$AC$115)=0,NA(),SUMIF(Inventaire!$D$16:$D$115,D40,Inventaire!$AC$16:$AC$115))</f>
        <v>#N/A</v>
      </c>
      <c r="G40" s="135">
        <f>COUNTIFS(Inventaire!$AF$16:$AF$115,"1 - Très bon",Inventaire!$D$16:$D$115,Calculs!D40)</f>
        <v>0</v>
      </c>
      <c r="H40" s="134">
        <f>SUMIFS(Inventaire!$AC$16:$AC$115, Inventaire!$AF$16:$AF$115, "1 - Très bon", Inventaire!$D$16:$D$115,Calculs!D40)</f>
        <v>0</v>
      </c>
      <c r="I40" s="135">
        <f>COUNTIFS(Inventaire!$AF$16:$AF$115,"2 - Bon",Inventaire!$D$16:$D$115,Calculs!D40)</f>
        <v>0</v>
      </c>
      <c r="J40" s="134">
        <f>SUMIFS(Inventaire!$AC$16:$AC$115, Inventaire!$AF$16:$AF$115, "2 - Bon", Inventaire!$D$16:$D$115,Calculs!D40)</f>
        <v>0</v>
      </c>
      <c r="K40" s="135">
        <f>COUNTIFS(Inventaire!$AF$16:$AF$115,"3 - Acceptable",Inventaire!$D$16:$D$115,Calculs!D40)</f>
        <v>0</v>
      </c>
      <c r="L40" s="134">
        <f>SUMIFS(Inventaire!$AC$16:$AC$115, Inventaire!$AF$16:$AF$115, "3 - Acceptable", Inventaire!$D$16:$D$115,Calculs!D40)</f>
        <v>0</v>
      </c>
      <c r="M40" s="135">
        <f>COUNTIFS(Inventaire!$AF$16:$AF$115,"4 - Mauvais",Inventaire!$D$16:$D$115,Calculs!D40)</f>
        <v>0</v>
      </c>
      <c r="N40" s="134">
        <f>SUMIFS(Inventaire!$AC$16:$AC$115, Inventaire!$AF$16:$AF$115, "4 - Mauvais", Inventaire!$D$16:$D$115,Calculs!D40)</f>
        <v>0</v>
      </c>
      <c r="O40" s="135">
        <f>COUNTIFS(Inventaire!$AF$16:$AF$115,"5 - Très mauvais",Inventaire!$D$16:$D$115,Calculs!D40)</f>
        <v>0</v>
      </c>
      <c r="P40" s="134">
        <f>SUMIFS(Inventaire!$AC$16:$AC$115, Inventaire!$AF$16:$AF$115, "5 - Très mauvais", Inventaire!$D$16:$D$115,Calculs!D40)</f>
        <v>0</v>
      </c>
      <c r="Q40" s="135">
        <f>COUNTIFS(Inventaire!$AF$16:$AF$115,"0 - Inconnu",Inventaire!$D$16:$D$115,Calculs!D40)</f>
        <v>0</v>
      </c>
      <c r="R40" s="134">
        <f>SUMIFS(Inventaire!$AC$16:$AC$115, Inventaire!$AF$16:$AF$115, "0 - Inconnu", Inventaire!$D$16:$D$115,Calculs!D40)</f>
        <v>0</v>
      </c>
      <c r="S40" s="93"/>
      <c r="T40" s="283"/>
      <c r="U40" s="93"/>
      <c r="V40" s="133"/>
      <c r="W40" s="133"/>
      <c r="X40" s="75"/>
      <c r="Y40" s="36"/>
    </row>
    <row r="41" spans="1:25" ht="25.2" customHeight="1" x14ac:dyDescent="0.3">
      <c r="A41" s="9"/>
      <c r="B41" s="113"/>
      <c r="C41" s="781"/>
      <c r="D41" s="115" t="s">
        <v>248</v>
      </c>
      <c r="E41" s="120" t="e">
        <f>IF(COUNTIF(Inventaire!D$16:D$115,Calculs!D41)=0,NA(),COUNTIF(Inventaire!D$16:D$115,Calculs!D41))</f>
        <v>#N/A</v>
      </c>
      <c r="F41" s="134" t="e">
        <f>IF(SUMIF(Inventaire!$D$16:$D$115,D41,Inventaire!$AC$16:$AC$115)=0,NA(),SUMIF(Inventaire!$D$16:$D$115,D41,Inventaire!$AC$16:$AC$115))</f>
        <v>#N/A</v>
      </c>
      <c r="G41" s="135">
        <f>COUNTIFS(Inventaire!$AF$16:$AF$115,"1 - Très bon",Inventaire!$D$16:$D$115,Calculs!D41)</f>
        <v>0</v>
      </c>
      <c r="H41" s="134">
        <f>SUMIFS(Inventaire!$AC$16:$AC$115, Inventaire!$AF$16:$AF$115, "1 - Très bon", Inventaire!$D$16:$D$115,Calculs!D41)</f>
        <v>0</v>
      </c>
      <c r="I41" s="135">
        <f>COUNTIFS(Inventaire!$AF$16:$AF$115,"2 - Bon",Inventaire!$D$16:$D$115,Calculs!D41)</f>
        <v>0</v>
      </c>
      <c r="J41" s="134">
        <f>SUMIFS(Inventaire!$AC$16:$AC$115, Inventaire!$AF$16:$AF$115, "2 - Bon", Inventaire!$D$16:$D$115,Calculs!D41)</f>
        <v>0</v>
      </c>
      <c r="K41" s="135">
        <f>COUNTIFS(Inventaire!$AF$16:$AF$115,"3 - Acceptable",Inventaire!$D$16:$D$115,Calculs!D41)</f>
        <v>0</v>
      </c>
      <c r="L41" s="134">
        <f>SUMIFS(Inventaire!$AC$16:$AC$115, Inventaire!$AF$16:$AF$115, "3 - Acceptable", Inventaire!$D$16:$D$115,Calculs!D41)</f>
        <v>0</v>
      </c>
      <c r="M41" s="135">
        <f>COUNTIFS(Inventaire!$AF$16:$AF$115,"4 - Mauvais",Inventaire!$D$16:$D$115,Calculs!D41)</f>
        <v>0</v>
      </c>
      <c r="N41" s="134">
        <f>SUMIFS(Inventaire!$AC$16:$AC$115, Inventaire!$AF$16:$AF$115, "4 - Mauvais", Inventaire!$D$16:$D$115,Calculs!D41)</f>
        <v>0</v>
      </c>
      <c r="O41" s="135">
        <f>COUNTIFS(Inventaire!$AF$16:$AF$115,"5 - Très mauvais",Inventaire!$D$16:$D$115,Calculs!D41)</f>
        <v>0</v>
      </c>
      <c r="P41" s="134">
        <f>SUMIFS(Inventaire!$AC$16:$AC$115, Inventaire!$AF$16:$AF$115, "5 - Très mauvais", Inventaire!$D$16:$D$115,Calculs!D41)</f>
        <v>0</v>
      </c>
      <c r="Q41" s="135">
        <f>COUNTIFS(Inventaire!$AF$16:$AF$115,"0 - Inconnu",Inventaire!$D$16:$D$115,Calculs!D41)</f>
        <v>0</v>
      </c>
      <c r="R41" s="134">
        <f>SUMIFS(Inventaire!$AC$16:$AC$115, Inventaire!$AF$16:$AF$115, "0 - Inconnu", Inventaire!$D$16:$D$115,Calculs!D41)</f>
        <v>0</v>
      </c>
      <c r="S41" s="74"/>
      <c r="T41" s="283"/>
      <c r="U41" s="93"/>
      <c r="V41" s="133"/>
      <c r="W41" s="133"/>
      <c r="X41" s="75"/>
      <c r="Y41" s="36"/>
    </row>
    <row r="42" spans="1:25" ht="25.2" customHeight="1" x14ac:dyDescent="0.3">
      <c r="A42" s="1"/>
      <c r="B42" s="126"/>
      <c r="C42" s="781"/>
      <c r="D42" s="115" t="s">
        <v>249</v>
      </c>
      <c r="E42" s="120" t="e">
        <f>IF(COUNTIF(Inventaire!D$16:D$115,Calculs!D42)=0,NA(),COUNTIF(Inventaire!D$16:D$115,Calculs!D42))</f>
        <v>#N/A</v>
      </c>
      <c r="F42" s="134" t="e">
        <f>IF(SUMIF(Inventaire!$D$16:$D$115,D42,Inventaire!$AC$16:$AC$115)=0,NA(),SUMIF(Inventaire!$D$16:$D$115,D42,Inventaire!$AC$16:$AC$115))</f>
        <v>#N/A</v>
      </c>
      <c r="G42" s="135">
        <f>COUNTIFS(Inventaire!$AF$16:$AF$115,"1 - Très bon",Inventaire!$D$16:$D$115,Calculs!D42)</f>
        <v>0</v>
      </c>
      <c r="H42" s="134">
        <f>SUMIFS(Inventaire!$AC$16:$AC$115, Inventaire!$AF$16:$AF$115, "1 - Très bon", Inventaire!$D$16:$D$115,Calculs!D42)</f>
        <v>0</v>
      </c>
      <c r="I42" s="135">
        <f>COUNTIFS(Inventaire!$AF$16:$AF$115,"2 - Bon",Inventaire!$D$16:$D$115,Calculs!D42)</f>
        <v>0</v>
      </c>
      <c r="J42" s="134">
        <f>SUMIFS(Inventaire!$AC$16:$AC$115, Inventaire!$AF$16:$AF$115, "2 - Bon", Inventaire!$D$16:$D$115,Calculs!D42)</f>
        <v>0</v>
      </c>
      <c r="K42" s="135">
        <f>COUNTIFS(Inventaire!$AF$16:$AF$115,"3 - Acceptable",Inventaire!$D$16:$D$115,Calculs!D42)</f>
        <v>0</v>
      </c>
      <c r="L42" s="134">
        <f>SUMIFS(Inventaire!$AC$16:$AC$115, Inventaire!$AF$16:$AF$115, "3 - Acceptable", Inventaire!$D$16:$D$115,Calculs!D42)</f>
        <v>0</v>
      </c>
      <c r="M42" s="135">
        <f>COUNTIFS(Inventaire!$AF$16:$AF$115,"4 - Mauvais",Inventaire!$D$16:$D$115,Calculs!D42)</f>
        <v>0</v>
      </c>
      <c r="N42" s="134">
        <f>SUMIFS(Inventaire!$AC$16:$AC$115, Inventaire!$AF$16:$AF$115, "4 - Mauvais", Inventaire!$D$16:$D$115,Calculs!D42)</f>
        <v>0</v>
      </c>
      <c r="O42" s="135">
        <f>COUNTIFS(Inventaire!$AF$16:$AF$115,"5 - Très mauvais",Inventaire!$D$16:$D$115,Calculs!D42)</f>
        <v>0</v>
      </c>
      <c r="P42" s="134">
        <f>SUMIFS(Inventaire!$AC$16:$AC$115, Inventaire!$AF$16:$AF$115, "5 - Très mauvais", Inventaire!$D$16:$D$115,Calculs!D42)</f>
        <v>0</v>
      </c>
      <c r="Q42" s="135">
        <f>COUNTIFS(Inventaire!$AF$16:$AF$115,"0 - Inconnu",Inventaire!$D$16:$D$115,Calculs!D42)</f>
        <v>0</v>
      </c>
      <c r="R42" s="134">
        <f>SUMIFS(Inventaire!$AC$16:$AC$115, Inventaire!$AF$16:$AF$115, "0 - Inconnu", Inventaire!$D$16:$D$115,Calculs!D42)</f>
        <v>0</v>
      </c>
      <c r="S42" s="74"/>
      <c r="T42" s="283"/>
      <c r="U42" s="284"/>
      <c r="V42" s="133"/>
      <c r="W42" s="133"/>
      <c r="X42" s="75"/>
      <c r="Y42" s="36"/>
    </row>
    <row r="43" spans="1:25" ht="25.2" customHeight="1" x14ac:dyDescent="0.3">
      <c r="A43" s="1"/>
      <c r="B43" s="19"/>
      <c r="C43" s="781"/>
      <c r="D43" s="115" t="s">
        <v>250</v>
      </c>
      <c r="E43" s="120" t="e">
        <f>IF(COUNTIF(Inventaire!D$16:D$115,Calculs!D43)=0,NA(),COUNTIF(Inventaire!D$16:D$115,Calculs!D43))</f>
        <v>#N/A</v>
      </c>
      <c r="F43" s="134" t="e">
        <f>IF(SUMIF(Inventaire!$D$16:$D$115,D43,Inventaire!$AC$16:$AC$115)=0,NA(),SUMIF(Inventaire!$D$16:$D$115,D43,Inventaire!$AC$16:$AC$115))</f>
        <v>#N/A</v>
      </c>
      <c r="G43" s="135">
        <f>COUNTIFS(Inventaire!$AF$16:$AF$115,"1 - Très bon",Inventaire!$D$16:$D$115,Calculs!D43)</f>
        <v>0</v>
      </c>
      <c r="H43" s="134">
        <f>SUMIFS(Inventaire!$AC$16:$AC$115, Inventaire!$AF$16:$AF$115, "1 - Très bon", Inventaire!$D$16:$D$115,Calculs!D43)</f>
        <v>0</v>
      </c>
      <c r="I43" s="135">
        <f>COUNTIFS(Inventaire!$AF$16:$AF$115,"2 - Bon",Inventaire!$D$16:$D$115,Calculs!D43)</f>
        <v>0</v>
      </c>
      <c r="J43" s="134">
        <f>SUMIFS(Inventaire!$AC$16:$AC$115, Inventaire!$AF$16:$AF$115, "2 - Bon", Inventaire!$D$16:$D$115,Calculs!D43)</f>
        <v>0</v>
      </c>
      <c r="K43" s="135">
        <f>COUNTIFS(Inventaire!$AF$16:$AF$115,"3 - Acceptable",Inventaire!$D$16:$D$115,Calculs!D43)</f>
        <v>0</v>
      </c>
      <c r="L43" s="134">
        <f>SUMIFS(Inventaire!$AC$16:$AC$115, Inventaire!$AF$16:$AF$115, "3 - Acceptable", Inventaire!$D$16:$D$115,Calculs!D43)</f>
        <v>0</v>
      </c>
      <c r="M43" s="135">
        <f>COUNTIFS(Inventaire!$AF$16:$AF$115,"4 - Mauvais",Inventaire!$D$16:$D$115,Calculs!D43)</f>
        <v>0</v>
      </c>
      <c r="N43" s="134">
        <f>SUMIFS(Inventaire!$AC$16:$AC$115, Inventaire!$AF$16:$AF$115, "4 - Mauvais", Inventaire!$D$16:$D$115,Calculs!D43)</f>
        <v>0</v>
      </c>
      <c r="O43" s="135">
        <f>COUNTIFS(Inventaire!$AF$16:$AF$115,"5 - Très mauvais",Inventaire!$D$16:$D$115,Calculs!D43)</f>
        <v>0</v>
      </c>
      <c r="P43" s="134">
        <f>SUMIFS(Inventaire!$AC$16:$AC$115, Inventaire!$AF$16:$AF$115, "5 - Très mauvais", Inventaire!$D$16:$D$115,Calculs!D43)</f>
        <v>0</v>
      </c>
      <c r="Q43" s="135">
        <f>COUNTIFS(Inventaire!$AF$16:$AF$115,"0 - Inconnu",Inventaire!$D$16:$D$115,Calculs!D43)</f>
        <v>0</v>
      </c>
      <c r="R43" s="134">
        <f>SUMIFS(Inventaire!$AC$16:$AC$115, Inventaire!$AF$16:$AF$115, "0 - Inconnu", Inventaire!$D$16:$D$115,Calculs!D43)</f>
        <v>0</v>
      </c>
      <c r="S43" s="16"/>
      <c r="T43" s="283"/>
      <c r="U43" s="16"/>
      <c r="V43" s="16"/>
      <c r="W43" s="16"/>
      <c r="X43" s="75"/>
      <c r="Y43" s="36"/>
    </row>
    <row r="44" spans="1:25" ht="25.2" customHeight="1" x14ac:dyDescent="0.3">
      <c r="A44" s="1"/>
      <c r="B44" s="19"/>
      <c r="C44" s="781"/>
      <c r="D44" s="115" t="s">
        <v>251</v>
      </c>
      <c r="E44" s="120" t="e">
        <f>IF(COUNTIF(Inventaire!D$16:D$115,Calculs!D44)=0,NA(),COUNTIF(Inventaire!D$16:D$115,Calculs!D44))</f>
        <v>#N/A</v>
      </c>
      <c r="F44" s="134" t="e">
        <f>IF(SUMIF(Inventaire!$D$16:$D$115,D44,Inventaire!$AC$16:$AC$115)=0,NA(),SUMIF(Inventaire!$D$16:$D$115,D44,Inventaire!$AC$16:$AC$115))</f>
        <v>#N/A</v>
      </c>
      <c r="G44" s="135">
        <f>COUNTIFS(Inventaire!$AF$16:$AF$115,"1 - Très bon",Inventaire!$D$16:$D$115,Calculs!D44)</f>
        <v>0</v>
      </c>
      <c r="H44" s="134">
        <f>SUMIFS(Inventaire!$AC$16:$AC$115, Inventaire!$AF$16:$AF$115, "1 - Très bon", Inventaire!$D$16:$D$115,Calculs!D44)</f>
        <v>0</v>
      </c>
      <c r="I44" s="135">
        <f>COUNTIFS(Inventaire!$AF$16:$AF$115,"2 - Bon",Inventaire!$D$16:$D$115,Calculs!D44)</f>
        <v>0</v>
      </c>
      <c r="J44" s="134">
        <f>SUMIFS(Inventaire!$AC$16:$AC$115, Inventaire!$AF$16:$AF$115, "2 - Bon", Inventaire!$D$16:$D$115,Calculs!D44)</f>
        <v>0</v>
      </c>
      <c r="K44" s="135">
        <f>COUNTIFS(Inventaire!$AF$16:$AF$115,"3 - Acceptable",Inventaire!$D$16:$D$115,Calculs!D44)</f>
        <v>0</v>
      </c>
      <c r="L44" s="134">
        <f>SUMIFS(Inventaire!$AC$16:$AC$115, Inventaire!$AF$16:$AF$115, "3 - Acceptable", Inventaire!$D$16:$D$115,Calculs!D44)</f>
        <v>0</v>
      </c>
      <c r="M44" s="135">
        <f>COUNTIFS(Inventaire!$AF$16:$AF$115,"4 - Mauvais",Inventaire!$D$16:$D$115,Calculs!D44)</f>
        <v>0</v>
      </c>
      <c r="N44" s="134">
        <f>SUMIFS(Inventaire!$AC$16:$AC$115, Inventaire!$AF$16:$AF$115, "4 - Mauvais", Inventaire!$D$16:$D$115,Calculs!D44)</f>
        <v>0</v>
      </c>
      <c r="O44" s="135">
        <f>COUNTIFS(Inventaire!$AF$16:$AF$115,"5 - Très mauvais",Inventaire!$D$16:$D$115,Calculs!D44)</f>
        <v>0</v>
      </c>
      <c r="P44" s="134">
        <f>SUMIFS(Inventaire!$AC$16:$AC$115, Inventaire!$AF$16:$AF$115, "5 - Très mauvais", Inventaire!$D$16:$D$115,Calculs!D44)</f>
        <v>0</v>
      </c>
      <c r="Q44" s="135">
        <f>COUNTIFS(Inventaire!$AF$16:$AF$115,"0 - Inconnu",Inventaire!$D$16:$D$115,Calculs!D44)</f>
        <v>0</v>
      </c>
      <c r="R44" s="134">
        <f>SUMIFS(Inventaire!$AC$16:$AC$115, Inventaire!$AF$16:$AF$115, "0 - Inconnu", Inventaire!$D$16:$D$115,Calculs!D44)</f>
        <v>0</v>
      </c>
      <c r="S44" s="16"/>
      <c r="T44" s="283"/>
      <c r="U44" s="16"/>
      <c r="V44" s="16"/>
      <c r="W44" s="16"/>
      <c r="X44" s="75"/>
      <c r="Y44" s="36"/>
    </row>
    <row r="45" spans="1:25" ht="25.2" customHeight="1" x14ac:dyDescent="0.3">
      <c r="A45" s="1"/>
      <c r="B45" s="19"/>
      <c r="C45" s="781"/>
      <c r="D45" s="115" t="s">
        <v>252</v>
      </c>
      <c r="E45" s="120" t="e">
        <f>IF(COUNTIF(Inventaire!D$16:D$115,Calculs!D45)=0,NA(),COUNTIF(Inventaire!D$16:D$115,Calculs!D45))</f>
        <v>#N/A</v>
      </c>
      <c r="F45" s="134" t="e">
        <f>IF(SUMIF(Inventaire!$D$16:$D$115,D45,Inventaire!$AC$16:$AC$115)=0,NA(),SUMIF(Inventaire!$D$16:$D$115,D45,Inventaire!$AC$16:$AC$115))</f>
        <v>#N/A</v>
      </c>
      <c r="G45" s="135">
        <f>COUNTIFS(Inventaire!$AF$16:$AF$115,"1 - Très bon",Inventaire!$D$16:$D$115,Calculs!D45)</f>
        <v>0</v>
      </c>
      <c r="H45" s="134">
        <f>SUMIFS(Inventaire!$AC$16:$AC$115, Inventaire!$AF$16:$AF$115, "1 - Très bon", Inventaire!$D$16:$D$115,Calculs!D45)</f>
        <v>0</v>
      </c>
      <c r="I45" s="135">
        <f>COUNTIFS(Inventaire!$AF$16:$AF$115,"2 - Bon",Inventaire!$D$16:$D$115,Calculs!D45)</f>
        <v>0</v>
      </c>
      <c r="J45" s="134">
        <f>SUMIFS(Inventaire!$AC$16:$AC$115, Inventaire!$AF$16:$AF$115, "2 - Bon", Inventaire!$D$16:$D$115,Calculs!D45)</f>
        <v>0</v>
      </c>
      <c r="K45" s="135">
        <f>COUNTIFS(Inventaire!$AF$16:$AF$115,"3 - Acceptable",Inventaire!$D$16:$D$115,Calculs!D45)</f>
        <v>0</v>
      </c>
      <c r="L45" s="134">
        <f>SUMIFS(Inventaire!$AC$16:$AC$115, Inventaire!$AF$16:$AF$115, "3 - Acceptable", Inventaire!$D$16:$D$115,Calculs!D45)</f>
        <v>0</v>
      </c>
      <c r="M45" s="135">
        <f>COUNTIFS(Inventaire!$AF$16:$AF$115,"4 - Mauvais",Inventaire!$D$16:$D$115,Calculs!D45)</f>
        <v>0</v>
      </c>
      <c r="N45" s="134">
        <f>SUMIFS(Inventaire!$AC$16:$AC$115, Inventaire!$AF$16:$AF$115, "4 - Mauvais", Inventaire!$D$16:$D$115,Calculs!D45)</f>
        <v>0</v>
      </c>
      <c r="O45" s="135">
        <f>COUNTIFS(Inventaire!$AF$16:$AF$115,"5 - Très mauvais",Inventaire!$D$16:$D$115,Calculs!D45)</f>
        <v>0</v>
      </c>
      <c r="P45" s="134">
        <f>SUMIFS(Inventaire!$AC$16:$AC$115, Inventaire!$AF$16:$AF$115, "5 - Très mauvais", Inventaire!$D$16:$D$115,Calculs!D45)</f>
        <v>0</v>
      </c>
      <c r="Q45" s="135">
        <f>COUNTIFS(Inventaire!$AF$16:$AF$115,"0 - Inconnu",Inventaire!$D$16:$D$115,Calculs!D45)</f>
        <v>0</v>
      </c>
      <c r="R45" s="134">
        <f>SUMIFS(Inventaire!$AC$16:$AC$115, Inventaire!$AF$16:$AF$115, "0 - Inconnu", Inventaire!$D$16:$D$115,Calculs!D45)</f>
        <v>0</v>
      </c>
      <c r="S45" s="16"/>
      <c r="T45" s="16"/>
      <c r="U45" s="16"/>
      <c r="V45" s="176"/>
      <c r="W45" s="176"/>
      <c r="X45" s="75"/>
      <c r="Y45" s="36"/>
    </row>
    <row r="46" spans="1:25" ht="25.2" customHeight="1" x14ac:dyDescent="0.3">
      <c r="A46" s="1"/>
      <c r="B46" s="19"/>
      <c r="C46" s="781"/>
      <c r="D46" s="117">
        <f>'Arrière plan'!$U$12</f>
        <v>0</v>
      </c>
      <c r="E46" s="120" t="e">
        <f>IF(COUNTIF(Inventaire!D$16:D$115,Calculs!D46)=0,NA(),COUNTIF(Inventaire!D$16:D$115,Calculs!D46))</f>
        <v>#N/A</v>
      </c>
      <c r="F46" s="134" t="e">
        <f>IF(SUMIF(Inventaire!$D$16:$D$115,D46,Inventaire!$AC$16:$AC$115)=0,NA(),SUMIF(Inventaire!$D$16:$D$115,D46,Inventaire!$AC$16:$AC$115))</f>
        <v>#N/A</v>
      </c>
      <c r="G46" s="135">
        <f>COUNTIFS(Inventaire!$AF$16:$AF$115,"1 - Très bon",Inventaire!$D$16:$D$115,Calculs!D46)</f>
        <v>0</v>
      </c>
      <c r="H46" s="134">
        <f>SUMIFS(Inventaire!$AC$16:$AC$115, Inventaire!$AF$16:$AF$115, "1 - Très bon", Inventaire!$D$16:$D$115,Calculs!D46)</f>
        <v>0</v>
      </c>
      <c r="I46" s="135">
        <f>COUNTIFS(Inventaire!$AF$16:$AF$115,"2 - Bon",Inventaire!$D$16:$D$115,Calculs!D46)</f>
        <v>0</v>
      </c>
      <c r="J46" s="134">
        <f>SUMIFS(Inventaire!$AC$16:$AC$115, Inventaire!$AF$16:$AF$115, "2 - Bon", Inventaire!$D$16:$D$115,Calculs!D46)</f>
        <v>0</v>
      </c>
      <c r="K46" s="135">
        <f>COUNTIFS(Inventaire!$AF$16:$AF$115,"3 - Acceptable",Inventaire!$D$16:$D$115,Calculs!D46)</f>
        <v>0</v>
      </c>
      <c r="L46" s="134">
        <f>SUMIFS(Inventaire!$AC$16:$AC$115, Inventaire!$AF$16:$AF$115, "3 - Acceptable", Inventaire!$D$16:$D$115,Calculs!D46)</f>
        <v>0</v>
      </c>
      <c r="M46" s="135">
        <f>COUNTIFS(Inventaire!$AF$16:$AF$115,"4 - Mauvais",Inventaire!$D$16:$D$115,Calculs!D46)</f>
        <v>0</v>
      </c>
      <c r="N46" s="134">
        <f>SUMIFS(Inventaire!$AC$16:$AC$115, Inventaire!$AF$16:$AF$115, "4 - Mauvais", Inventaire!$D$16:$D$115,Calculs!D46)</f>
        <v>0</v>
      </c>
      <c r="O46" s="135">
        <f>COUNTIFS(Inventaire!$AF$16:$AF$115,"5 - Très mauvais",Inventaire!$D$16:$D$115,Calculs!D46)</f>
        <v>0</v>
      </c>
      <c r="P46" s="134">
        <f>SUMIFS(Inventaire!$AC$16:$AC$115, Inventaire!$AF$16:$AF$115, "5 - Très mauvais", Inventaire!$D$16:$D$115,Calculs!D46)</f>
        <v>0</v>
      </c>
      <c r="Q46" s="135">
        <f>COUNTIFS(Inventaire!$AF$16:$AF$115,"0 - Inconnu",Inventaire!$D$16:$D$115,Calculs!D46)</f>
        <v>0</v>
      </c>
      <c r="R46" s="134">
        <f>SUMIFS(Inventaire!$AC$16:$AC$115, Inventaire!$AF$16:$AF$115, "0 - Inconnu", Inventaire!$D$16:$D$115,Calculs!D46)</f>
        <v>0</v>
      </c>
      <c r="S46" s="16"/>
      <c r="T46" s="282"/>
      <c r="U46" s="16"/>
      <c r="V46" s="16"/>
      <c r="W46" s="16"/>
      <c r="X46" s="75"/>
      <c r="Y46" s="36"/>
    </row>
    <row r="47" spans="1:25" ht="25.2" customHeight="1" x14ac:dyDescent="0.3">
      <c r="A47" s="36"/>
      <c r="B47" s="73"/>
      <c r="C47" s="781"/>
      <c r="D47" s="117">
        <f>'Arrière plan'!$U$13</f>
        <v>0</v>
      </c>
      <c r="E47" s="120" t="e">
        <f>IF(COUNTIF(Inventaire!D$16:D$115,Calculs!D47)=0,NA(),COUNTIF(Inventaire!D$16:D$115,Calculs!D47))</f>
        <v>#N/A</v>
      </c>
      <c r="F47" s="134" t="e">
        <f>IF(SUMIF(Inventaire!$D$16:$D$115,D47,Inventaire!$AC$16:$AC$115)=0,NA(),SUMIF(Inventaire!$D$16:$D$115,D47,Inventaire!$AC$16:$AC$115))</f>
        <v>#N/A</v>
      </c>
      <c r="G47" s="135">
        <f>COUNTIFS(Inventaire!$AF$16:$AF$115,"1 - Très bon",Inventaire!$D$16:$D$115,Calculs!D47)</f>
        <v>0</v>
      </c>
      <c r="H47" s="134">
        <f>SUMIFS(Inventaire!$AC$16:$AC$115, Inventaire!$AF$16:$AF$115, "1 - Très bon", Inventaire!$D$16:$D$115,Calculs!D47)</f>
        <v>0</v>
      </c>
      <c r="I47" s="135">
        <f>COUNTIFS(Inventaire!$AF$16:$AF$115,"2 - Bon",Inventaire!$D$16:$D$115,Calculs!D47)</f>
        <v>0</v>
      </c>
      <c r="J47" s="134">
        <f>SUMIFS(Inventaire!$AC$16:$AC$115, Inventaire!$AF$16:$AF$115, "2 - Bon", Inventaire!$D$16:$D$115,Calculs!D47)</f>
        <v>0</v>
      </c>
      <c r="K47" s="135">
        <f>COUNTIFS(Inventaire!$AF$16:$AF$115,"3 - Acceptable",Inventaire!$D$16:$D$115,Calculs!D47)</f>
        <v>0</v>
      </c>
      <c r="L47" s="134">
        <f>SUMIFS(Inventaire!$AC$16:$AC$115, Inventaire!$AF$16:$AF$115, "3 - Acceptable", Inventaire!$D$16:$D$115,Calculs!D47)</f>
        <v>0</v>
      </c>
      <c r="M47" s="135">
        <f>COUNTIFS(Inventaire!$AF$16:$AF$115,"4 - Mauvais",Inventaire!$D$16:$D$115,Calculs!D47)</f>
        <v>0</v>
      </c>
      <c r="N47" s="134">
        <f>SUMIFS(Inventaire!$AC$16:$AC$115, Inventaire!$AF$16:$AF$115, "4 - Mauvais", Inventaire!$D$16:$D$115,Calculs!D47)</f>
        <v>0</v>
      </c>
      <c r="O47" s="135">
        <f>COUNTIFS(Inventaire!$AF$16:$AF$115,"5 - Très mauvais",Inventaire!$D$16:$D$115,Calculs!D47)</f>
        <v>0</v>
      </c>
      <c r="P47" s="134">
        <f>SUMIFS(Inventaire!$AC$16:$AC$115, Inventaire!$AF$16:$AF$115, "5 - Très mauvais", Inventaire!$D$16:$D$115,Calculs!D47)</f>
        <v>0</v>
      </c>
      <c r="Q47" s="135">
        <f>COUNTIFS(Inventaire!$AF$16:$AF$115,"0 - Inconnu",Inventaire!$D$16:$D$115,Calculs!D47)</f>
        <v>0</v>
      </c>
      <c r="R47" s="134">
        <f>SUMIFS(Inventaire!$AC$16:$AC$115, Inventaire!$AF$16:$AF$115, "0 - Inconnu", Inventaire!$D$16:$D$115,Calculs!D47)</f>
        <v>0</v>
      </c>
      <c r="S47" s="74"/>
      <c r="T47" s="74"/>
      <c r="U47" s="74"/>
      <c r="V47" s="74"/>
      <c r="W47" s="74"/>
      <c r="X47" s="75"/>
      <c r="Y47" s="88"/>
    </row>
    <row r="48" spans="1:25" ht="25.2" customHeight="1" x14ac:dyDescent="0.3">
      <c r="A48" s="36"/>
      <c r="B48" s="73"/>
      <c r="C48" s="781"/>
      <c r="D48" s="117">
        <f>'Arrière plan'!$U$14</f>
        <v>0</v>
      </c>
      <c r="E48" s="120" t="e">
        <f>IF(COUNTIF(Inventaire!D$16:D$115,Calculs!D48)=0,NA(),COUNTIF(Inventaire!D$16:D$115,Calculs!D48))</f>
        <v>#N/A</v>
      </c>
      <c r="F48" s="134" t="e">
        <f>IF(SUMIF(Inventaire!$D$16:$D$115,D48,Inventaire!$AC$16:$AC$115)=0,NA(),SUMIF(Inventaire!$D$16:$D$115,D48,Inventaire!$AC$16:$AC$115))</f>
        <v>#N/A</v>
      </c>
      <c r="G48" s="135">
        <f>COUNTIFS(Inventaire!$AF$16:$AF$115,"1 - Très bon",Inventaire!$D$16:$D$115,Calculs!D48)</f>
        <v>0</v>
      </c>
      <c r="H48" s="134">
        <f>SUMIFS(Inventaire!$AC$16:$AC$115, Inventaire!$AF$16:$AF$115, "1 - Très bon", Inventaire!$D$16:$D$115,Calculs!D48)</f>
        <v>0</v>
      </c>
      <c r="I48" s="135">
        <f>COUNTIFS(Inventaire!$AF$16:$AF$115,"2 - Bon",Inventaire!$D$16:$D$115,Calculs!D48)</f>
        <v>0</v>
      </c>
      <c r="J48" s="134">
        <f>SUMIFS(Inventaire!$AC$16:$AC$115, Inventaire!$AF$16:$AF$115, "2 - Bon", Inventaire!$D$16:$D$115,Calculs!D48)</f>
        <v>0</v>
      </c>
      <c r="K48" s="135">
        <f>COUNTIFS(Inventaire!$AF$16:$AF$115,"3 - Acceptable",Inventaire!$D$16:$D$115,Calculs!D48)</f>
        <v>0</v>
      </c>
      <c r="L48" s="134">
        <f>SUMIFS(Inventaire!$AC$16:$AC$115, Inventaire!$AF$16:$AF$115, "3 - Acceptable", Inventaire!$D$16:$D$115,Calculs!D48)</f>
        <v>0</v>
      </c>
      <c r="M48" s="135">
        <f>COUNTIFS(Inventaire!$AF$16:$AF$115,"4 - Mauvais",Inventaire!$D$16:$D$115,Calculs!D48)</f>
        <v>0</v>
      </c>
      <c r="N48" s="134">
        <f>SUMIFS(Inventaire!$AC$16:$AC$115, Inventaire!$AF$16:$AF$115, "4 - Mauvais", Inventaire!$D$16:$D$115,Calculs!D48)</f>
        <v>0</v>
      </c>
      <c r="O48" s="135">
        <f>COUNTIFS(Inventaire!$AF$16:$AF$115,"5 - Très mauvais",Inventaire!$D$16:$D$115,Calculs!D48)</f>
        <v>0</v>
      </c>
      <c r="P48" s="134">
        <f>SUMIFS(Inventaire!$AC$16:$AC$115, Inventaire!$AF$16:$AF$115, "5 - Très mauvais", Inventaire!$D$16:$D$115,Calculs!D48)</f>
        <v>0</v>
      </c>
      <c r="Q48" s="135">
        <f>COUNTIFS(Inventaire!$AF$16:$AF$115,"0 - Inconnu",Inventaire!$D$16:$D$115,Calculs!D48)</f>
        <v>0</v>
      </c>
      <c r="R48" s="134">
        <f>SUMIFS(Inventaire!$AC$16:$AC$115, Inventaire!$AF$16:$AF$115, "0 - Inconnu", Inventaire!$D$16:$D$115,Calculs!D48)</f>
        <v>0</v>
      </c>
      <c r="S48" s="74"/>
      <c r="T48" s="74"/>
      <c r="U48" s="74"/>
      <c r="V48" s="74"/>
      <c r="W48" s="74"/>
      <c r="X48" s="75"/>
      <c r="Y48" s="88"/>
    </row>
    <row r="49" spans="1:25" ht="25.2" customHeight="1" x14ac:dyDescent="0.3">
      <c r="A49" s="36"/>
      <c r="B49" s="73"/>
      <c r="C49" s="781"/>
      <c r="D49" s="117">
        <f>'Arrière plan'!$U$15</f>
        <v>0</v>
      </c>
      <c r="E49" s="120" t="e">
        <f>IF(COUNTIF(Inventaire!D$16:D$115,Calculs!D49)=0,NA(),COUNTIF(Inventaire!D$16:D$115,Calculs!D49))</f>
        <v>#N/A</v>
      </c>
      <c r="F49" s="134" t="e">
        <f>IF(SUMIF(Inventaire!$D$16:$D$115,D49,Inventaire!$AC$16:$AC$115)=0,NA(),SUMIF(Inventaire!$D$16:$D$115,D49,Inventaire!$AC$16:$AC$115))</f>
        <v>#N/A</v>
      </c>
      <c r="G49" s="135">
        <f>COUNTIFS(Inventaire!$AF$16:$AF$115,"1 - Très bon",Inventaire!$D$16:$D$115,Calculs!D49)</f>
        <v>0</v>
      </c>
      <c r="H49" s="134">
        <f>SUMIFS(Inventaire!$AC$16:$AC$115, Inventaire!$AF$16:$AF$115, "1 - Très bon", Inventaire!$D$16:$D$115,Calculs!D49)</f>
        <v>0</v>
      </c>
      <c r="I49" s="135">
        <f>COUNTIFS(Inventaire!$AF$16:$AF$115,"2 - Bon",Inventaire!$D$16:$D$115,Calculs!D49)</f>
        <v>0</v>
      </c>
      <c r="J49" s="134">
        <f>SUMIFS(Inventaire!$AC$16:$AC$115, Inventaire!$AF$16:$AF$115, "2 - Bon", Inventaire!$D$16:$D$115,Calculs!D49)</f>
        <v>0</v>
      </c>
      <c r="K49" s="135">
        <f>COUNTIFS(Inventaire!$AF$16:$AF$115,"3 - Acceptable",Inventaire!$D$16:$D$115,Calculs!D49)</f>
        <v>0</v>
      </c>
      <c r="L49" s="134">
        <f>SUMIFS(Inventaire!$AC$16:$AC$115, Inventaire!$AF$16:$AF$115, "3 - Acceptable", Inventaire!$D$16:$D$115,Calculs!D49)</f>
        <v>0</v>
      </c>
      <c r="M49" s="135">
        <f>COUNTIFS(Inventaire!$AF$16:$AF$115,"4 - Mauvais",Inventaire!$D$16:$D$115,Calculs!D49)</f>
        <v>0</v>
      </c>
      <c r="N49" s="134">
        <f>SUMIFS(Inventaire!$AC$16:$AC$115, Inventaire!$AF$16:$AF$115, "4 - Mauvais", Inventaire!$D$16:$D$115,Calculs!D49)</f>
        <v>0</v>
      </c>
      <c r="O49" s="135">
        <f>COUNTIFS(Inventaire!$AF$16:$AF$115,"5 - Très mauvais",Inventaire!$D$16:$D$115,Calculs!D49)</f>
        <v>0</v>
      </c>
      <c r="P49" s="134">
        <f>SUMIFS(Inventaire!$AC$16:$AC$115, Inventaire!$AF$16:$AF$115, "5 - Très mauvais", Inventaire!$D$16:$D$115,Calculs!D49)</f>
        <v>0</v>
      </c>
      <c r="Q49" s="135">
        <f>COUNTIFS(Inventaire!$AF$16:$AF$115,"0 - Inconnu",Inventaire!$D$16:$D$115,Calculs!D49)</f>
        <v>0</v>
      </c>
      <c r="R49" s="134">
        <f>SUMIFS(Inventaire!$AC$16:$AC$115, Inventaire!$AF$16:$AF$115, "0 - Inconnu", Inventaire!$D$16:$D$115,Calculs!D49)</f>
        <v>0</v>
      </c>
      <c r="S49" s="74"/>
      <c r="T49" s="74"/>
      <c r="U49" s="74"/>
      <c r="V49" s="74"/>
      <c r="W49" s="74"/>
      <c r="X49" s="75"/>
      <c r="Y49" s="88"/>
    </row>
    <row r="50" spans="1:25" ht="25.2" customHeight="1" x14ac:dyDescent="0.3">
      <c r="A50" s="36"/>
      <c r="B50" s="73"/>
      <c r="C50" s="782"/>
      <c r="D50" s="117">
        <f>'Arrière plan'!$U$16</f>
        <v>0</v>
      </c>
      <c r="E50" s="120" t="e">
        <f>IF(COUNTIF(Inventaire!D$16:D$115,Calculs!D50)=0,NA(),COUNTIF(Inventaire!D$16:D$115,Calculs!D50))</f>
        <v>#N/A</v>
      </c>
      <c r="F50" s="134" t="e">
        <f>IF(SUMIF(Inventaire!$D$16:$D$115,D50,Inventaire!$AC$16:$AC$115)=0,NA(),SUMIF(Inventaire!$D$16:$D$115,D50,Inventaire!$AC$16:$AC$115))</f>
        <v>#N/A</v>
      </c>
      <c r="G50" s="135">
        <f>COUNTIFS(Inventaire!$AF$16:$AF$115,"1 - Très bon",Inventaire!$D$16:$D$115,Calculs!D50)</f>
        <v>0</v>
      </c>
      <c r="H50" s="134">
        <f>SUMIFS(Inventaire!$AC$16:$AC$115, Inventaire!$AF$16:$AF$115, "1 - Très bon", Inventaire!$D$16:$D$115,Calculs!D50)</f>
        <v>0</v>
      </c>
      <c r="I50" s="135">
        <f>COUNTIFS(Inventaire!$AF$16:$AF$115,"2 - Bon",Inventaire!$D$16:$D$115,Calculs!D50)</f>
        <v>0</v>
      </c>
      <c r="J50" s="134">
        <f>SUMIFS(Inventaire!$AC$16:$AC$115, Inventaire!$AF$16:$AF$115, "2 - Bon", Inventaire!$D$16:$D$115,Calculs!D50)</f>
        <v>0</v>
      </c>
      <c r="K50" s="135">
        <f>COUNTIFS(Inventaire!$AF$16:$AF$115,"3 - Acceptable",Inventaire!$D$16:$D$115,Calculs!D50)</f>
        <v>0</v>
      </c>
      <c r="L50" s="134">
        <f>SUMIFS(Inventaire!$AC$16:$AC$115, Inventaire!$AF$16:$AF$115, "3 - Acceptable", Inventaire!$D$16:$D$115,Calculs!D50)</f>
        <v>0</v>
      </c>
      <c r="M50" s="135">
        <f>COUNTIFS(Inventaire!$AF$16:$AF$115,"4 - Mauvais",Inventaire!$D$16:$D$115,Calculs!D50)</f>
        <v>0</v>
      </c>
      <c r="N50" s="134">
        <f>SUMIFS(Inventaire!$AC$16:$AC$115, Inventaire!$AF$16:$AF$115, "4 - Mauvais", Inventaire!$D$16:$D$115,Calculs!D50)</f>
        <v>0</v>
      </c>
      <c r="O50" s="135">
        <f>COUNTIFS(Inventaire!$AF$16:$AF$115,"5 - Très mauvais",Inventaire!$D$16:$D$115,Calculs!D50)</f>
        <v>0</v>
      </c>
      <c r="P50" s="134">
        <f>SUMIFS(Inventaire!$AC$16:$AC$115, Inventaire!$AF$16:$AF$115, "5 - Très mauvais", Inventaire!$D$16:$D$115,Calculs!D50)</f>
        <v>0</v>
      </c>
      <c r="Q50" s="135">
        <f>COUNTIFS(Inventaire!$AF$16:$AF$115,"0 - Inconnu",Inventaire!$D$16:$D$115,Calculs!D50)</f>
        <v>0</v>
      </c>
      <c r="R50" s="134">
        <f>SUMIFS(Inventaire!$AC$16:$AC$115, Inventaire!$AF$16:$AF$115, "0 - Inconnu", Inventaire!$D$16:$D$115,Calculs!D50)</f>
        <v>0</v>
      </c>
      <c r="S50" s="74"/>
      <c r="T50" s="74"/>
      <c r="U50" s="74"/>
      <c r="V50" s="74"/>
      <c r="W50" s="74"/>
      <c r="X50" s="75"/>
      <c r="Y50" s="88"/>
    </row>
    <row r="51" spans="1:25" ht="25.2" customHeight="1" x14ac:dyDescent="0.3">
      <c r="A51" s="36"/>
      <c r="B51" s="73"/>
      <c r="C51" s="780" t="s">
        <v>269</v>
      </c>
      <c r="D51" s="115" t="s">
        <v>254</v>
      </c>
      <c r="E51" s="120" t="e">
        <f>IF(COUNTIF(Inventaire!D$16:D$115,Calculs!D51)=0,NA(),COUNTIF(Inventaire!D$16:D$115,Calculs!D51))</f>
        <v>#N/A</v>
      </c>
      <c r="F51" s="134" t="e">
        <f>IF(SUMIF(Inventaire!$D$16:$D$115,D51,Inventaire!$AC$16:$AC$115)=0,NA(),SUMIF(Inventaire!$D$16:$D$115,D51,Inventaire!$AC$16:$AC$115))</f>
        <v>#N/A</v>
      </c>
      <c r="G51" s="135">
        <f>COUNTIFS(Inventaire!$AF$16:$AF$115,"1 - Très bon",Inventaire!$D$16:$D$115,Calculs!D51)</f>
        <v>0</v>
      </c>
      <c r="H51" s="134">
        <f>SUMIFS(Inventaire!$AC$16:$AC$115, Inventaire!$AF$16:$AF$115, "1 - Très bon", Inventaire!$D$16:$D$115,Calculs!D51)</f>
        <v>0</v>
      </c>
      <c r="I51" s="135">
        <f>COUNTIFS(Inventaire!$AF$16:$AF$115,"2 - Bon",Inventaire!$D$16:$D$115,Calculs!D51)</f>
        <v>0</v>
      </c>
      <c r="J51" s="134">
        <f>SUMIFS(Inventaire!$AC$16:$AC$115, Inventaire!$AF$16:$AF$115, "2 - Bon", Inventaire!$D$16:$D$115,Calculs!D51)</f>
        <v>0</v>
      </c>
      <c r="K51" s="135">
        <f>COUNTIFS(Inventaire!$AF$16:$AF$115,"3 - Acceptable",Inventaire!$D$16:$D$115,Calculs!D51)</f>
        <v>0</v>
      </c>
      <c r="L51" s="134">
        <f>SUMIFS(Inventaire!$AC$16:$AC$115, Inventaire!$AF$16:$AF$115, "3 - Acceptable", Inventaire!$D$16:$D$115,Calculs!D51)</f>
        <v>0</v>
      </c>
      <c r="M51" s="135">
        <f>COUNTIFS(Inventaire!$AF$16:$AF$115,"4 - Mauvais",Inventaire!$D$16:$D$115,Calculs!D51)</f>
        <v>0</v>
      </c>
      <c r="N51" s="134">
        <f>SUMIFS(Inventaire!$AC$16:$AC$115, Inventaire!$AF$16:$AF$115, "4 - Mauvais", Inventaire!$D$16:$D$115,Calculs!D51)</f>
        <v>0</v>
      </c>
      <c r="O51" s="135">
        <f>COUNTIFS(Inventaire!$AF$16:$AF$115,"5 - Très mauvais",Inventaire!$D$16:$D$115,Calculs!D51)</f>
        <v>0</v>
      </c>
      <c r="P51" s="134">
        <f>SUMIFS(Inventaire!$AC$16:$AC$115, Inventaire!$AF$16:$AF$115, "5 - Très mauvais", Inventaire!$D$16:$D$115,Calculs!D51)</f>
        <v>0</v>
      </c>
      <c r="Q51" s="135">
        <f>COUNTIFS(Inventaire!$AF$16:$AF$115,"0 - Inconnu",Inventaire!$D$16:$D$115,Calculs!D51)</f>
        <v>0</v>
      </c>
      <c r="R51" s="134">
        <f>SUMIFS(Inventaire!$AC$16:$AC$115, Inventaire!$AF$16:$AF$115, "0 - Inconnu", Inventaire!$D$16:$D$115,Calculs!D51)</f>
        <v>0</v>
      </c>
      <c r="S51" s="74"/>
      <c r="T51" s="74"/>
      <c r="U51" s="74"/>
      <c r="V51" s="74"/>
      <c r="W51" s="74"/>
      <c r="X51" s="75"/>
      <c r="Y51" s="88"/>
    </row>
    <row r="52" spans="1:25" ht="25.2" customHeight="1" x14ac:dyDescent="0.3">
      <c r="A52" s="36"/>
      <c r="B52" s="73"/>
      <c r="C52" s="781"/>
      <c r="D52" s="117" t="s">
        <v>255</v>
      </c>
      <c r="E52" s="120" t="e">
        <f>IF(COUNTIF(Inventaire!D$16:D$115,Calculs!D52)=0,NA(),COUNTIF(Inventaire!D$16:D$115,Calculs!D52))</f>
        <v>#N/A</v>
      </c>
      <c r="F52" s="134" t="e">
        <f>IF(SUMIF(Inventaire!$D$16:$D$115,D52,Inventaire!$AC$16:$AC$115)=0,NA(),SUMIF(Inventaire!$D$16:$D$115,D52,Inventaire!$AC$16:$AC$115))</f>
        <v>#N/A</v>
      </c>
      <c r="G52" s="135">
        <f>COUNTIFS(Inventaire!$AF$16:$AF$115,"1 - Très bon",Inventaire!$D$16:$D$115,Calculs!D52)</f>
        <v>0</v>
      </c>
      <c r="H52" s="134">
        <f>SUMIFS(Inventaire!$AC$16:$AC$115, Inventaire!$AF$16:$AF$115, "1 - Très bon", Inventaire!$D$16:$D$115,Calculs!D52)</f>
        <v>0</v>
      </c>
      <c r="I52" s="135">
        <f>COUNTIFS(Inventaire!$AF$16:$AF$115,"2 - Bon",Inventaire!$D$16:$D$115,Calculs!D52)</f>
        <v>0</v>
      </c>
      <c r="J52" s="134">
        <f>SUMIFS(Inventaire!$AC$16:$AC$115, Inventaire!$AF$16:$AF$115, "2 - Bon", Inventaire!$D$16:$D$115,Calculs!D52)</f>
        <v>0</v>
      </c>
      <c r="K52" s="135">
        <f>COUNTIFS(Inventaire!$AF$16:$AF$115,"3 - Acceptable",Inventaire!$D$16:$D$115,Calculs!D52)</f>
        <v>0</v>
      </c>
      <c r="L52" s="134">
        <f>SUMIFS(Inventaire!$AC$16:$AC$115, Inventaire!$AF$16:$AF$115, "3 - Acceptable", Inventaire!$D$16:$D$115,Calculs!D52)</f>
        <v>0</v>
      </c>
      <c r="M52" s="135">
        <f>COUNTIFS(Inventaire!$AF$16:$AF$115,"4 - Mauvais",Inventaire!$D$16:$D$115,Calculs!D52)</f>
        <v>0</v>
      </c>
      <c r="N52" s="134">
        <f>SUMIFS(Inventaire!$AC$16:$AC$115, Inventaire!$AF$16:$AF$115, "4 - Mauvais", Inventaire!$D$16:$D$115,Calculs!D52)</f>
        <v>0</v>
      </c>
      <c r="O52" s="135">
        <f>COUNTIFS(Inventaire!$AF$16:$AF$115,"5 - Très mauvais",Inventaire!$D$16:$D$115,Calculs!D52)</f>
        <v>0</v>
      </c>
      <c r="P52" s="134">
        <f>SUMIFS(Inventaire!$AC$16:$AC$115, Inventaire!$AF$16:$AF$115, "5 - Très mauvais", Inventaire!$D$16:$D$115,Calculs!D52)</f>
        <v>0</v>
      </c>
      <c r="Q52" s="135">
        <f>COUNTIFS(Inventaire!$AF$16:$AF$115,"0 - Inconnu",Inventaire!$D$16:$D$115,Calculs!D52)</f>
        <v>0</v>
      </c>
      <c r="R52" s="134">
        <f>SUMIFS(Inventaire!$AC$16:$AC$115, Inventaire!$AF$16:$AF$115, "0 - Inconnu", Inventaire!$D$16:$D$115,Calculs!D52)</f>
        <v>0</v>
      </c>
      <c r="S52" s="74"/>
      <c r="T52" s="74"/>
      <c r="U52" s="74"/>
      <c r="V52" s="74"/>
      <c r="W52" s="74"/>
      <c r="X52" s="75"/>
      <c r="Y52" s="88"/>
    </row>
    <row r="53" spans="1:25" ht="25.2" customHeight="1" x14ac:dyDescent="0.3">
      <c r="A53" s="36"/>
      <c r="B53" s="73"/>
      <c r="C53" s="781"/>
      <c r="D53" s="117" t="s">
        <v>256</v>
      </c>
      <c r="E53" s="120" t="e">
        <f>IF(COUNTIF(Inventaire!D$16:D$115,Calculs!D53)=0,NA(),COUNTIF(Inventaire!D$16:D$115,Calculs!D53))</f>
        <v>#N/A</v>
      </c>
      <c r="F53" s="134" t="e">
        <f>IF(SUMIF(Inventaire!$D$16:$D$115,D53,Inventaire!$AC$16:$AC$115)=0,NA(),SUMIF(Inventaire!$D$16:$D$115,D53,Inventaire!$AC$16:$AC$115))</f>
        <v>#N/A</v>
      </c>
      <c r="G53" s="135">
        <f>COUNTIFS(Inventaire!$AF$16:$AF$115,"1 - Très bon",Inventaire!$D$16:$D$115,Calculs!D53)</f>
        <v>0</v>
      </c>
      <c r="H53" s="134">
        <f>SUMIFS(Inventaire!$AC$16:$AC$115, Inventaire!$AF$16:$AF$115, "1 - Très bon", Inventaire!$D$16:$D$115,Calculs!D53)</f>
        <v>0</v>
      </c>
      <c r="I53" s="135">
        <f>COUNTIFS(Inventaire!$AF$16:$AF$115,"2 - Bon",Inventaire!$D$16:$D$115,Calculs!D53)</f>
        <v>0</v>
      </c>
      <c r="J53" s="134">
        <f>SUMIFS(Inventaire!$AC$16:$AC$115, Inventaire!$AF$16:$AF$115, "2 - Bon", Inventaire!$D$16:$D$115,Calculs!D53)</f>
        <v>0</v>
      </c>
      <c r="K53" s="135">
        <f>COUNTIFS(Inventaire!$AF$16:$AF$115,"3 - Acceptable",Inventaire!$D$16:$D$115,Calculs!D53)</f>
        <v>0</v>
      </c>
      <c r="L53" s="134">
        <f>SUMIFS(Inventaire!$AC$16:$AC$115, Inventaire!$AF$16:$AF$115, "3 - Acceptable", Inventaire!$D$16:$D$115,Calculs!D53)</f>
        <v>0</v>
      </c>
      <c r="M53" s="135">
        <f>COUNTIFS(Inventaire!$AF$16:$AF$115,"4 - Mauvais",Inventaire!$D$16:$D$115,Calculs!D53)</f>
        <v>0</v>
      </c>
      <c r="N53" s="134">
        <f>SUMIFS(Inventaire!$AC$16:$AC$115, Inventaire!$AF$16:$AF$115, "4 - Mauvais", Inventaire!$D$16:$D$115,Calculs!D53)</f>
        <v>0</v>
      </c>
      <c r="O53" s="135">
        <f>COUNTIFS(Inventaire!$AF$16:$AF$115,"5 - Très mauvais",Inventaire!$D$16:$D$115,Calculs!D53)</f>
        <v>0</v>
      </c>
      <c r="P53" s="134">
        <f>SUMIFS(Inventaire!$AC$16:$AC$115, Inventaire!$AF$16:$AF$115, "5 - Très mauvais", Inventaire!$D$16:$D$115,Calculs!D53)</f>
        <v>0</v>
      </c>
      <c r="Q53" s="135">
        <f>COUNTIFS(Inventaire!$AF$16:$AF$115,"0 - Inconnu",Inventaire!$D$16:$D$115,Calculs!D53)</f>
        <v>0</v>
      </c>
      <c r="R53" s="134">
        <f>SUMIFS(Inventaire!$AC$16:$AC$115, Inventaire!$AF$16:$AF$115, "0 - Inconnu", Inventaire!$D$16:$D$115,Calculs!D53)</f>
        <v>0</v>
      </c>
      <c r="S53" s="74"/>
      <c r="T53" s="74"/>
      <c r="U53" s="74"/>
      <c r="V53" s="74"/>
      <c r="W53" s="74"/>
      <c r="X53" s="75"/>
      <c r="Y53" s="88"/>
    </row>
    <row r="54" spans="1:25" ht="25.2" customHeight="1" x14ac:dyDescent="0.3">
      <c r="A54" s="36"/>
      <c r="B54" s="73"/>
      <c r="C54" s="781"/>
      <c r="D54" s="117" t="s">
        <v>257</v>
      </c>
      <c r="E54" s="120" t="e">
        <f>IF(COUNTIF(Inventaire!D$16:D$115,Calculs!D54)=0,NA(),COUNTIF(Inventaire!D$16:D$115,Calculs!D54))</f>
        <v>#N/A</v>
      </c>
      <c r="F54" s="134" t="e">
        <f>IF(SUMIF(Inventaire!$D$16:$D$115,D54,Inventaire!$AC$16:$AC$115)=0,NA(),SUMIF(Inventaire!$D$16:$D$115,D54,Inventaire!$AC$16:$AC$115))</f>
        <v>#N/A</v>
      </c>
      <c r="G54" s="135">
        <f>COUNTIFS(Inventaire!$AF$16:$AF$115,"1 - Très bon",Inventaire!$D$16:$D$115,Calculs!D54)</f>
        <v>0</v>
      </c>
      <c r="H54" s="134">
        <f>SUMIFS(Inventaire!$AC$16:$AC$115, Inventaire!$AF$16:$AF$115, "1 - Très bon", Inventaire!$D$16:$D$115,Calculs!D54)</f>
        <v>0</v>
      </c>
      <c r="I54" s="135">
        <f>COUNTIFS(Inventaire!$AF$16:$AF$115,"2 - Bon",Inventaire!$D$16:$D$115,Calculs!D54)</f>
        <v>0</v>
      </c>
      <c r="J54" s="134">
        <f>SUMIFS(Inventaire!$AC$16:$AC$115, Inventaire!$AF$16:$AF$115, "2 - Bon", Inventaire!$D$16:$D$115,Calculs!D54)</f>
        <v>0</v>
      </c>
      <c r="K54" s="135">
        <f>COUNTIFS(Inventaire!$AF$16:$AF$115,"3 - Acceptable",Inventaire!$D$16:$D$115,Calculs!D54)</f>
        <v>0</v>
      </c>
      <c r="L54" s="134">
        <f>SUMIFS(Inventaire!$AC$16:$AC$115, Inventaire!$AF$16:$AF$115, "3 - Acceptable", Inventaire!$D$16:$D$115,Calculs!D54)</f>
        <v>0</v>
      </c>
      <c r="M54" s="135">
        <f>COUNTIFS(Inventaire!$AF$16:$AF$115,"4 - Mauvais",Inventaire!$D$16:$D$115,Calculs!D54)</f>
        <v>0</v>
      </c>
      <c r="N54" s="134">
        <f>SUMIFS(Inventaire!$AC$16:$AC$115, Inventaire!$AF$16:$AF$115, "4 - Mauvais", Inventaire!$D$16:$D$115,Calculs!D54)</f>
        <v>0</v>
      </c>
      <c r="O54" s="135">
        <f>COUNTIFS(Inventaire!$AF$16:$AF$115,"5 - Très mauvais",Inventaire!$D$16:$D$115,Calculs!D54)</f>
        <v>0</v>
      </c>
      <c r="P54" s="134">
        <f>SUMIFS(Inventaire!$AC$16:$AC$115, Inventaire!$AF$16:$AF$115, "5 - Très mauvais", Inventaire!$D$16:$D$115,Calculs!D54)</f>
        <v>0</v>
      </c>
      <c r="Q54" s="135">
        <f>COUNTIFS(Inventaire!$AF$16:$AF$115,"0 - Inconnu",Inventaire!$D$16:$D$115,Calculs!D54)</f>
        <v>0</v>
      </c>
      <c r="R54" s="134">
        <f>SUMIFS(Inventaire!$AC$16:$AC$115, Inventaire!$AF$16:$AF$115, "0 - Inconnu", Inventaire!$D$16:$D$115,Calculs!D54)</f>
        <v>0</v>
      </c>
      <c r="S54" s="74"/>
      <c r="T54" s="74"/>
      <c r="U54" s="74"/>
      <c r="V54" s="74"/>
      <c r="W54" s="74"/>
      <c r="X54" s="75"/>
      <c r="Y54" s="88"/>
    </row>
    <row r="55" spans="1:25" ht="25.2" customHeight="1" x14ac:dyDescent="0.3">
      <c r="A55" s="36"/>
      <c r="B55" s="73"/>
      <c r="C55" s="781"/>
      <c r="D55" s="117">
        <f>'Arrière plan'!$U$21</f>
        <v>0</v>
      </c>
      <c r="E55" s="120" t="e">
        <f>IF(COUNTIF(Inventaire!D$16:D$115,Calculs!D55)=0,NA(),COUNTIF(Inventaire!D$16:D$115,Calculs!D55))</f>
        <v>#N/A</v>
      </c>
      <c r="F55" s="134" t="e">
        <f>IF(SUMIF(Inventaire!$D$16:$D$115,D55,Inventaire!$AC$16:$AC$115)=0,NA(),SUMIF(Inventaire!$D$16:$D$115,D55,Inventaire!$AC$16:$AC$115))</f>
        <v>#N/A</v>
      </c>
      <c r="G55" s="135">
        <f>COUNTIFS(Inventaire!$AF$16:$AF$115,"1 - Très bon",Inventaire!$D$16:$D$115,Calculs!D55)</f>
        <v>0</v>
      </c>
      <c r="H55" s="134">
        <f>SUMIFS(Inventaire!$AC$16:$AC$115, Inventaire!$AF$16:$AF$115, "1 - Très bon", Inventaire!$D$16:$D$115,Calculs!D55)</f>
        <v>0</v>
      </c>
      <c r="I55" s="135">
        <f>COUNTIFS(Inventaire!$AF$16:$AF$115,"2 - Bon",Inventaire!$D$16:$D$115,Calculs!D55)</f>
        <v>0</v>
      </c>
      <c r="J55" s="134">
        <f>SUMIFS(Inventaire!$AC$16:$AC$115, Inventaire!$AF$16:$AF$115, "2 - Bon", Inventaire!$D$16:$D$115,Calculs!D55)</f>
        <v>0</v>
      </c>
      <c r="K55" s="135">
        <f>COUNTIFS(Inventaire!$AF$16:$AF$115,"3 - Acceptable",Inventaire!$D$16:$D$115,Calculs!D55)</f>
        <v>0</v>
      </c>
      <c r="L55" s="134">
        <f>SUMIFS(Inventaire!$AC$16:$AC$115, Inventaire!$AF$16:$AF$115, "3 - Acceptable", Inventaire!$D$16:$D$115,Calculs!D55)</f>
        <v>0</v>
      </c>
      <c r="M55" s="135">
        <f>COUNTIFS(Inventaire!$AF$16:$AF$115,"4 - Mauvais",Inventaire!$D$16:$D$115,Calculs!D55)</f>
        <v>0</v>
      </c>
      <c r="N55" s="134">
        <f>SUMIFS(Inventaire!$AC$16:$AC$115, Inventaire!$AF$16:$AF$115, "4 - Mauvais", Inventaire!$D$16:$D$115,Calculs!D55)</f>
        <v>0</v>
      </c>
      <c r="O55" s="135">
        <f>COUNTIFS(Inventaire!$AF$16:$AF$115,"5 - Très mauvais",Inventaire!$D$16:$D$115,Calculs!D55)</f>
        <v>0</v>
      </c>
      <c r="P55" s="134">
        <f>SUMIFS(Inventaire!$AC$16:$AC$115, Inventaire!$AF$16:$AF$115, "5 - Très mauvais", Inventaire!$D$16:$D$115,Calculs!D55)</f>
        <v>0</v>
      </c>
      <c r="Q55" s="135">
        <f>COUNTIFS(Inventaire!$AF$16:$AF$115,"0 - Inconnu",Inventaire!$D$16:$D$115,Calculs!D55)</f>
        <v>0</v>
      </c>
      <c r="R55" s="134">
        <f>SUMIFS(Inventaire!$AC$16:$AC$115, Inventaire!$AF$16:$AF$115, "0 - Inconnu", Inventaire!$D$16:$D$115,Calculs!D55)</f>
        <v>0</v>
      </c>
      <c r="S55" s="74"/>
      <c r="T55" s="74"/>
      <c r="U55" s="74"/>
      <c r="V55" s="74"/>
      <c r="W55" s="74"/>
      <c r="X55" s="75"/>
      <c r="Y55" s="88"/>
    </row>
    <row r="56" spans="1:25" ht="25.2" customHeight="1" x14ac:dyDescent="0.3">
      <c r="A56" s="36"/>
      <c r="B56" s="73"/>
      <c r="C56" s="781"/>
      <c r="D56" s="117">
        <f>'Arrière plan'!$U$22</f>
        <v>0</v>
      </c>
      <c r="E56" s="120" t="e">
        <f>IF(COUNTIF(Inventaire!D$16:D$115,Calculs!D56)=0,NA(),COUNTIF(Inventaire!D$16:D$115,Calculs!D56))</f>
        <v>#N/A</v>
      </c>
      <c r="F56" s="134" t="e">
        <f>IF(SUMIF(Inventaire!$D$16:$D$115,D56,Inventaire!$AC$16:$AC$115)=0,NA(),SUMIF(Inventaire!$D$16:$D$115,D56,Inventaire!$AC$16:$AC$115))</f>
        <v>#N/A</v>
      </c>
      <c r="G56" s="135">
        <f>COUNTIFS(Inventaire!$AF$16:$AF$115,"1 - Très bon",Inventaire!$D$16:$D$115,Calculs!D56)</f>
        <v>0</v>
      </c>
      <c r="H56" s="134">
        <f>SUMIFS(Inventaire!$AC$16:$AC$115, Inventaire!$AF$16:$AF$115, "1 - Très bon", Inventaire!$D$16:$D$115,Calculs!D56)</f>
        <v>0</v>
      </c>
      <c r="I56" s="135">
        <f>COUNTIFS(Inventaire!$AF$16:$AF$115,"2 - Bon",Inventaire!$D$16:$D$115,Calculs!D56)</f>
        <v>0</v>
      </c>
      <c r="J56" s="134">
        <f>SUMIFS(Inventaire!$AC$16:$AC$115, Inventaire!$AF$16:$AF$115, "2 - Bon", Inventaire!$D$16:$D$115,Calculs!D56)</f>
        <v>0</v>
      </c>
      <c r="K56" s="135">
        <f>COUNTIFS(Inventaire!$AF$16:$AF$115,"3 - Acceptable",Inventaire!$D$16:$D$115,Calculs!D56)</f>
        <v>0</v>
      </c>
      <c r="L56" s="134">
        <f>SUMIFS(Inventaire!$AC$16:$AC$115, Inventaire!$AF$16:$AF$115, "3 - Acceptable", Inventaire!$D$16:$D$115,Calculs!D56)</f>
        <v>0</v>
      </c>
      <c r="M56" s="135">
        <f>COUNTIFS(Inventaire!$AF$16:$AF$115,"4 - Mauvais",Inventaire!$D$16:$D$115,Calculs!D56)</f>
        <v>0</v>
      </c>
      <c r="N56" s="134">
        <f>SUMIFS(Inventaire!$AC$16:$AC$115, Inventaire!$AF$16:$AF$115, "4 - Mauvais", Inventaire!$D$16:$D$115,Calculs!D56)</f>
        <v>0</v>
      </c>
      <c r="O56" s="135">
        <f>COUNTIFS(Inventaire!$AF$16:$AF$115,"5 - Très mauvais",Inventaire!$D$16:$D$115,Calculs!D56)</f>
        <v>0</v>
      </c>
      <c r="P56" s="134">
        <f>SUMIFS(Inventaire!$AC$16:$AC$115, Inventaire!$AF$16:$AF$115, "5 - Très mauvais", Inventaire!$D$16:$D$115,Calculs!D56)</f>
        <v>0</v>
      </c>
      <c r="Q56" s="135">
        <f>COUNTIFS(Inventaire!$AF$16:$AF$115,"0 - Inconnu",Inventaire!$D$16:$D$115,Calculs!D56)</f>
        <v>0</v>
      </c>
      <c r="R56" s="134">
        <f>SUMIFS(Inventaire!$AC$16:$AC$115, Inventaire!$AF$16:$AF$115, "0 - Inconnu", Inventaire!$D$16:$D$115,Calculs!D56)</f>
        <v>0</v>
      </c>
      <c r="S56" s="74"/>
      <c r="T56" s="74"/>
      <c r="U56" s="74"/>
      <c r="V56" s="74"/>
      <c r="W56" s="74"/>
      <c r="X56" s="75"/>
      <c r="Y56" s="88"/>
    </row>
    <row r="57" spans="1:25" ht="25.2" customHeight="1" x14ac:dyDescent="0.3">
      <c r="A57" s="36"/>
      <c r="B57" s="73"/>
      <c r="C57" s="782"/>
      <c r="D57" s="117">
        <f>'Arrière plan'!$U$23</f>
        <v>0</v>
      </c>
      <c r="E57" s="120" t="e">
        <f>IF(COUNTIF(Inventaire!D$16:D$115,Calculs!D57)=0,NA(),COUNTIF(Inventaire!D$16:D$115,Calculs!D57))</f>
        <v>#N/A</v>
      </c>
      <c r="F57" s="134" t="e">
        <f>IF(SUMIF(Inventaire!$D$16:$D$115,D57,Inventaire!$AC$16:$AC$115)=0,NA(),SUMIF(Inventaire!$D$16:$D$115,D57,Inventaire!$AC$16:$AC$115))</f>
        <v>#N/A</v>
      </c>
      <c r="G57" s="135">
        <f>COUNTIFS(Inventaire!$AF$16:$AF$115,"1 - Très bon",Inventaire!$D$16:$D$115,Calculs!D57)</f>
        <v>0</v>
      </c>
      <c r="H57" s="134">
        <f>SUMIFS(Inventaire!$AC$16:$AC$115, Inventaire!$AF$16:$AF$115, "1 - Très bon", Inventaire!$D$16:$D$115,Calculs!D57)</f>
        <v>0</v>
      </c>
      <c r="I57" s="135">
        <f>COUNTIFS(Inventaire!$AF$16:$AF$115,"2 - Bon",Inventaire!$D$16:$D$115,Calculs!D57)</f>
        <v>0</v>
      </c>
      <c r="J57" s="134">
        <f>SUMIFS(Inventaire!$AC$16:$AC$115, Inventaire!$AF$16:$AF$115, "2 - Bon", Inventaire!$D$16:$D$115,Calculs!D57)</f>
        <v>0</v>
      </c>
      <c r="K57" s="135">
        <f>COUNTIFS(Inventaire!$AF$16:$AF$115,"3 - Acceptable",Inventaire!$D$16:$D$115,Calculs!D57)</f>
        <v>0</v>
      </c>
      <c r="L57" s="134">
        <f>SUMIFS(Inventaire!$AC$16:$AC$115, Inventaire!$AF$16:$AF$115, "3 - Acceptable", Inventaire!$D$16:$D$115,Calculs!D57)</f>
        <v>0</v>
      </c>
      <c r="M57" s="135">
        <f>COUNTIFS(Inventaire!$AF$16:$AF$115,"4 - Mauvais",Inventaire!$D$16:$D$115,Calculs!D57)</f>
        <v>0</v>
      </c>
      <c r="N57" s="134">
        <f>SUMIFS(Inventaire!$AC$16:$AC$115, Inventaire!$AF$16:$AF$115, "4 - Mauvais", Inventaire!$D$16:$D$115,Calculs!D57)</f>
        <v>0</v>
      </c>
      <c r="O57" s="135">
        <f>COUNTIFS(Inventaire!$AF$16:$AF$115,"5 - Très mauvais",Inventaire!$D$16:$D$115,Calculs!D57)</f>
        <v>0</v>
      </c>
      <c r="P57" s="134">
        <f>SUMIFS(Inventaire!$AC$16:$AC$115, Inventaire!$AF$16:$AF$115, "5 - Très mauvais", Inventaire!$D$16:$D$115,Calculs!D57)</f>
        <v>0</v>
      </c>
      <c r="Q57" s="135">
        <f>COUNTIFS(Inventaire!$AF$16:$AF$115,"0 - Inconnu",Inventaire!$D$16:$D$115,Calculs!D57)</f>
        <v>0</v>
      </c>
      <c r="R57" s="134">
        <f>SUMIFS(Inventaire!$AC$16:$AC$115, Inventaire!$AF$16:$AF$115, "0 - Inconnu", Inventaire!$D$16:$D$115,Calculs!D57)</f>
        <v>0</v>
      </c>
      <c r="S57" s="74"/>
      <c r="T57" s="74"/>
      <c r="U57" s="74"/>
      <c r="V57" s="74"/>
      <c r="W57" s="74"/>
      <c r="X57" s="75"/>
      <c r="Y57" s="88"/>
    </row>
    <row r="58" spans="1:25" ht="25.2" customHeight="1" x14ac:dyDescent="0.3">
      <c r="A58" s="36"/>
      <c r="B58" s="73"/>
      <c r="C58" s="781" t="s">
        <v>258</v>
      </c>
      <c r="D58" s="117">
        <f>'Arrière plan'!$U$24</f>
        <v>0</v>
      </c>
      <c r="E58" s="120" t="e">
        <f>IF(COUNTIF(Inventaire!D$16:D$115,Calculs!D58)=0,NA(),COUNTIF(Inventaire!D$16:D$115,Calculs!D58))</f>
        <v>#N/A</v>
      </c>
      <c r="F58" s="134" t="e">
        <f>IF(SUMIF(Inventaire!$D$16:$D$115,D58,Inventaire!$AC$16:$AC$115)=0,NA(),SUMIF(Inventaire!$D$16:$D$115,D58,Inventaire!$AC$16:$AC$115))</f>
        <v>#N/A</v>
      </c>
      <c r="G58" s="135">
        <f>COUNTIFS(Inventaire!$AF$16:$AF$115,"1 - Très bon",Inventaire!$D$16:$D$115,Calculs!D58)</f>
        <v>0</v>
      </c>
      <c r="H58" s="134">
        <f>SUMIFS(Inventaire!$AC$16:$AC$115, Inventaire!$AF$16:$AF$115, "1 - Très bon", Inventaire!$D$16:$D$115,Calculs!D58)</f>
        <v>0</v>
      </c>
      <c r="I58" s="135">
        <f>COUNTIFS(Inventaire!$AF$16:$AF$115,"2 - Bon",Inventaire!$D$16:$D$115,Calculs!D58)</f>
        <v>0</v>
      </c>
      <c r="J58" s="134">
        <f>SUMIFS(Inventaire!$AC$16:$AC$115, Inventaire!$AF$16:$AF$115, "2 - Bon", Inventaire!$D$16:$D$115,Calculs!D58)</f>
        <v>0</v>
      </c>
      <c r="K58" s="135">
        <f>COUNTIFS(Inventaire!$AF$16:$AF$115,"3 - Acceptable",Inventaire!$D$16:$D$115,Calculs!D58)</f>
        <v>0</v>
      </c>
      <c r="L58" s="134">
        <f>SUMIFS(Inventaire!$AC$16:$AC$115, Inventaire!$AF$16:$AF$115, "3 - Acceptable", Inventaire!$D$16:$D$115,Calculs!D58)</f>
        <v>0</v>
      </c>
      <c r="M58" s="135">
        <f>COUNTIFS(Inventaire!$AF$16:$AF$115,"4 - Mauvais",Inventaire!$D$16:$D$115,Calculs!D58)</f>
        <v>0</v>
      </c>
      <c r="N58" s="134">
        <f>SUMIFS(Inventaire!$AC$16:$AC$115, Inventaire!$AF$16:$AF$115, "4 - Mauvais", Inventaire!$D$16:$D$115,Calculs!D58)</f>
        <v>0</v>
      </c>
      <c r="O58" s="135">
        <f>COUNTIFS(Inventaire!$AF$16:$AF$115,"5 - Très mauvais",Inventaire!$D$16:$D$115,Calculs!D58)</f>
        <v>0</v>
      </c>
      <c r="P58" s="134">
        <f>SUMIFS(Inventaire!$AC$16:$AC$115, Inventaire!$AF$16:$AF$115, "5 - Très mauvais", Inventaire!$D$16:$D$115,Calculs!D58)</f>
        <v>0</v>
      </c>
      <c r="Q58" s="135">
        <f>COUNTIFS(Inventaire!$AF$16:$AF$115,"0 - Inconnu",Inventaire!$D$16:$D$115,Calculs!D58)</f>
        <v>0</v>
      </c>
      <c r="R58" s="134">
        <f>SUMIFS(Inventaire!$AC$16:$AC$115, Inventaire!$AF$16:$AF$115, "0 - Inconnu", Inventaire!$D$16:$D$115,Calculs!D58)</f>
        <v>0</v>
      </c>
      <c r="S58" s="74"/>
      <c r="T58" s="74"/>
      <c r="U58" s="74"/>
      <c r="V58" s="74"/>
      <c r="W58" s="74"/>
      <c r="X58" s="75"/>
      <c r="Y58" s="88"/>
    </row>
    <row r="59" spans="1:25" ht="25.2" customHeight="1" x14ac:dyDescent="0.3">
      <c r="A59" s="36"/>
      <c r="B59" s="73"/>
      <c r="C59" s="781"/>
      <c r="D59" s="117">
        <f>'Arrière plan'!$U$25</f>
        <v>0</v>
      </c>
      <c r="E59" s="120" t="e">
        <f>IF(COUNTIF(Inventaire!D$16:D$115,Calculs!D59)=0,NA(),COUNTIF(Inventaire!D$16:D$115,Calculs!D59))</f>
        <v>#N/A</v>
      </c>
      <c r="F59" s="134" t="e">
        <f>IF(SUMIF(Inventaire!$D$16:$D$115,D59,Inventaire!$AC$16:$AC$115)=0,NA(),SUMIF(Inventaire!$D$16:$D$115,D59,Inventaire!$AC$16:$AC$115))</f>
        <v>#N/A</v>
      </c>
      <c r="G59" s="135">
        <f>COUNTIFS(Inventaire!$AF$16:$AF$115,"1 - Très bon",Inventaire!$D$16:$D$115,Calculs!D59)</f>
        <v>0</v>
      </c>
      <c r="H59" s="134">
        <f>SUMIFS(Inventaire!$AC$16:$AC$115, Inventaire!$AF$16:$AF$115, "1 - Très bon", Inventaire!$D$16:$D$115,Calculs!D59)</f>
        <v>0</v>
      </c>
      <c r="I59" s="135">
        <f>COUNTIFS(Inventaire!$AF$16:$AF$115,"2 - Bon",Inventaire!$D$16:$D$115,Calculs!D59)</f>
        <v>0</v>
      </c>
      <c r="J59" s="134">
        <f>SUMIFS(Inventaire!$AC$16:$AC$115, Inventaire!$AF$16:$AF$115, "2 - Bon", Inventaire!$D$16:$D$115,Calculs!D59)</f>
        <v>0</v>
      </c>
      <c r="K59" s="135">
        <f>COUNTIFS(Inventaire!$AF$16:$AF$115,"3 - Acceptable",Inventaire!$D$16:$D$115,Calculs!D59)</f>
        <v>0</v>
      </c>
      <c r="L59" s="134">
        <f>SUMIFS(Inventaire!$AC$16:$AC$115, Inventaire!$AF$16:$AF$115, "3 - Acceptable", Inventaire!$D$16:$D$115,Calculs!D59)</f>
        <v>0</v>
      </c>
      <c r="M59" s="135">
        <f>COUNTIFS(Inventaire!$AF$16:$AF$115,"4 - Mauvais",Inventaire!$D$16:$D$115,Calculs!D59)</f>
        <v>0</v>
      </c>
      <c r="N59" s="134">
        <f>SUMIFS(Inventaire!$AC$16:$AC$115, Inventaire!$AF$16:$AF$115, "4 - Mauvais", Inventaire!$D$16:$D$115,Calculs!D59)</f>
        <v>0</v>
      </c>
      <c r="O59" s="135">
        <f>COUNTIFS(Inventaire!$AF$16:$AF$115,"5 - Très mauvais",Inventaire!$D$16:$D$115,Calculs!D59)</f>
        <v>0</v>
      </c>
      <c r="P59" s="134">
        <f>SUMIFS(Inventaire!$AC$16:$AC$115, Inventaire!$AF$16:$AF$115, "5 - Très mauvais", Inventaire!$D$16:$D$115,Calculs!D59)</f>
        <v>0</v>
      </c>
      <c r="Q59" s="135">
        <f>COUNTIFS(Inventaire!$AF$16:$AF$115,"0 - Inconnu",Inventaire!$D$16:$D$115,Calculs!D59)</f>
        <v>0</v>
      </c>
      <c r="R59" s="134">
        <f>SUMIFS(Inventaire!$AC$16:$AC$115, Inventaire!$AF$16:$AF$115, "0 - Inconnu", Inventaire!$D$16:$D$115,Calculs!D59)</f>
        <v>0</v>
      </c>
      <c r="S59" s="74"/>
      <c r="T59" s="74"/>
      <c r="U59" s="74"/>
      <c r="V59" s="74"/>
      <c r="W59" s="74"/>
      <c r="X59" s="75"/>
      <c r="Y59" s="88"/>
    </row>
    <row r="60" spans="1:25" ht="25.2" customHeight="1" x14ac:dyDescent="0.3">
      <c r="A60" s="36"/>
      <c r="B60" s="73"/>
      <c r="C60" s="782"/>
      <c r="D60" s="117">
        <f>'Arrière plan'!$U$26</f>
        <v>0</v>
      </c>
      <c r="E60" s="120" t="e">
        <f>IF(COUNTIF(Inventaire!D$16:D$115,Calculs!D60)=0,NA(),COUNTIF(Inventaire!D$16:D$115,Calculs!D60))</f>
        <v>#N/A</v>
      </c>
      <c r="F60" s="134" t="e">
        <f>IF(SUMIF(Inventaire!$D$16:$D$115,D60,Inventaire!$AC$16:$AC$115)=0,NA(),SUMIF(Inventaire!$D$16:$D$115,D60,Inventaire!$AC$16:$AC$115))</f>
        <v>#N/A</v>
      </c>
      <c r="G60" s="135">
        <f>COUNTIFS(Inventaire!$AF$16:$AF$115,"1 - Très bon",Inventaire!$D$16:$D$115,Calculs!D60)</f>
        <v>0</v>
      </c>
      <c r="H60" s="134">
        <f>SUMIFS(Inventaire!$AC$16:$AC$115, Inventaire!$AF$16:$AF$115, "1 - Très bon", Inventaire!$D$16:$D$115,Calculs!D60)</f>
        <v>0</v>
      </c>
      <c r="I60" s="135">
        <f>COUNTIFS(Inventaire!$AF$16:$AF$115,"2 - Bon",Inventaire!$D$16:$D$115,Calculs!D60)</f>
        <v>0</v>
      </c>
      <c r="J60" s="134">
        <f>SUMIFS(Inventaire!$AC$16:$AC$115, Inventaire!$AF$16:$AF$115, "2 - Bon", Inventaire!$D$16:$D$115,Calculs!D60)</f>
        <v>0</v>
      </c>
      <c r="K60" s="135">
        <f>COUNTIFS(Inventaire!$AF$16:$AF$115,"3 - Acceptable",Inventaire!$D$16:$D$115,Calculs!D60)</f>
        <v>0</v>
      </c>
      <c r="L60" s="134">
        <f>SUMIFS(Inventaire!$AC$16:$AC$115, Inventaire!$AF$16:$AF$115, "3 - Acceptable", Inventaire!$D$16:$D$115,Calculs!D60)</f>
        <v>0</v>
      </c>
      <c r="M60" s="135">
        <f>COUNTIFS(Inventaire!$AF$16:$AF$115,"4 - Mauvais",Inventaire!$D$16:$D$115,Calculs!D60)</f>
        <v>0</v>
      </c>
      <c r="N60" s="134">
        <f>SUMIFS(Inventaire!$AC$16:$AC$115, Inventaire!$AF$16:$AF$115, "4 - Mauvais", Inventaire!$D$16:$D$115,Calculs!D60)</f>
        <v>0</v>
      </c>
      <c r="O60" s="135">
        <f>COUNTIFS(Inventaire!$AF$16:$AF$115,"5 - Très mauvais",Inventaire!$D$16:$D$115,Calculs!D60)</f>
        <v>0</v>
      </c>
      <c r="P60" s="134">
        <f>SUMIFS(Inventaire!$AC$16:$AC$115, Inventaire!$AF$16:$AF$115, "5 - Très mauvais", Inventaire!$D$16:$D$115,Calculs!D60)</f>
        <v>0</v>
      </c>
      <c r="Q60" s="135">
        <f>COUNTIFS(Inventaire!$AF$16:$AF$115,"0 - Inconnu",Inventaire!$D$16:$D$115,Calculs!D60)</f>
        <v>0</v>
      </c>
      <c r="R60" s="134">
        <f>SUMIFS(Inventaire!$AC$16:$AC$115, Inventaire!$AF$16:$AF$115, "0 - Inconnu", Inventaire!$D$16:$D$115,Calculs!D60)</f>
        <v>0</v>
      </c>
      <c r="S60" s="74"/>
      <c r="T60" s="74"/>
      <c r="U60" s="74"/>
      <c r="V60" s="74"/>
      <c r="W60" s="74"/>
      <c r="X60" s="75"/>
      <c r="Y60" s="88"/>
    </row>
    <row r="61" spans="1:25" ht="25.2" customHeight="1" x14ac:dyDescent="0.3">
      <c r="A61" s="36"/>
      <c r="B61" s="73"/>
      <c r="C61" s="285"/>
      <c r="D61" s="286"/>
      <c r="E61" s="287"/>
      <c r="F61" s="140" t="s">
        <v>276</v>
      </c>
      <c r="G61" s="141">
        <f>COUNTIF(Inventaire!$AF$16:$AF$115,"1 - Très bon")</f>
        <v>0</v>
      </c>
      <c r="H61" s="140">
        <f>SUMIF(Inventaire!$AF$16:$AF$115, "1 - Très bon", Inventaire!$AC$16:$AC$115)</f>
        <v>0</v>
      </c>
      <c r="I61" s="141">
        <f>COUNTIF(Inventaire!$AF$16:$AF$115,"2 - Bon")</f>
        <v>0</v>
      </c>
      <c r="J61" s="140">
        <f>SUMIF(Inventaire!$AF$16:$AF$115, "2 - Bon", Inventaire!$AC$16:$AC$115)</f>
        <v>0</v>
      </c>
      <c r="K61" s="141">
        <f>COUNTIF(Inventaire!$AF$16:$AF$115,"3 - Acceptable")</f>
        <v>0</v>
      </c>
      <c r="L61" s="140">
        <f>SUMIF(Inventaire!$AF$16:$AF$115, "3 - Acceptable", Inventaire!$AC$16:$AC$115)</f>
        <v>0</v>
      </c>
      <c r="M61" s="141">
        <f>COUNTIF(Inventaire!$AF$16:$AF$115,"4 - Mauvais")</f>
        <v>0</v>
      </c>
      <c r="N61" s="140">
        <f>SUMIF(Inventaire!$AF$16:$AF$115, "4 - Mauvais", Inventaire!$AC$16:$AC$115)</f>
        <v>0</v>
      </c>
      <c r="O61" s="141">
        <f>COUNTIF(Inventaire!$AF$16:$AF$115,"5 - Très mauvais")</f>
        <v>0</v>
      </c>
      <c r="P61" s="140">
        <f>SUMIF(Inventaire!$AF$16:$AF$115, "5 - Très mauvais", Inventaire!$AC$16:$AC$115)</f>
        <v>0</v>
      </c>
      <c r="Q61" s="141">
        <f>COUNTIF(Inventaire!$AF$16:$AF$115,"0 - Inconnu")</f>
        <v>0</v>
      </c>
      <c r="R61" s="140">
        <f>SUMIF(Inventaire!$AF$16:$AF$115, "0 - Inconnu", Inventaire!$AC$16:$AC$115)</f>
        <v>0</v>
      </c>
      <c r="S61" s="74"/>
      <c r="T61" s="74"/>
      <c r="U61" s="74"/>
      <c r="V61" s="74"/>
      <c r="W61" s="74"/>
      <c r="X61" s="75"/>
      <c r="Y61" s="88"/>
    </row>
    <row r="62" spans="1:25" ht="25.2" customHeight="1" x14ac:dyDescent="0.3">
      <c r="A62" s="36"/>
      <c r="B62" s="73"/>
      <c r="C62" s="74"/>
      <c r="D62" s="288"/>
      <c r="E62" s="289"/>
      <c r="F62" s="289"/>
      <c r="G62" s="289"/>
      <c r="H62" s="289"/>
      <c r="I62" s="289"/>
      <c r="J62" s="289"/>
      <c r="K62" s="289"/>
      <c r="L62" s="74"/>
      <c r="M62" s="74"/>
      <c r="N62" s="74"/>
      <c r="O62" s="74"/>
      <c r="P62" s="290"/>
      <c r="Q62" s="290"/>
      <c r="R62" s="290"/>
      <c r="S62" s="291"/>
      <c r="T62" s="291"/>
      <c r="U62" s="291"/>
      <c r="V62" s="291"/>
      <c r="W62" s="291"/>
      <c r="X62" s="75"/>
      <c r="Y62" s="36"/>
    </row>
    <row r="63" spans="1:25" ht="25.2" customHeight="1" x14ac:dyDescent="0.3">
      <c r="A63" s="36"/>
      <c r="B63" s="73"/>
      <c r="C63" s="74"/>
      <c r="D63" s="784"/>
      <c r="E63" s="784"/>
      <c r="F63" s="784"/>
      <c r="G63" s="784"/>
      <c r="H63" s="293"/>
      <c r="I63" s="785" t="s">
        <v>268</v>
      </c>
      <c r="J63" s="786"/>
      <c r="K63" s="793" t="s">
        <v>269</v>
      </c>
      <c r="L63" s="794"/>
      <c r="M63" s="795" t="s">
        <v>258</v>
      </c>
      <c r="N63" s="796"/>
      <c r="O63" s="74"/>
      <c r="P63" s="74"/>
      <c r="Q63" s="74"/>
      <c r="R63" s="74"/>
      <c r="S63" s="74"/>
      <c r="T63" s="74"/>
      <c r="U63" s="74"/>
      <c r="V63" s="74"/>
      <c r="W63" s="74"/>
      <c r="X63" s="75"/>
      <c r="Y63" s="36"/>
    </row>
    <row r="64" spans="1:25" ht="25.2" customHeight="1" x14ac:dyDescent="0.3">
      <c r="A64" s="36"/>
      <c r="B64" s="73"/>
      <c r="C64" s="122" t="str">
        <f xml:space="preserve"> "A - Très bon" &amp; CHAR(10) &amp; TEXT(E64,"# ##0 $")</f>
        <v>A - Très bon
0 $</v>
      </c>
      <c r="D64" s="142" t="str">
        <f>IF(G61=0,"",G61&amp;" IV")</f>
        <v/>
      </c>
      <c r="E64" s="143">
        <f>H61</f>
        <v>0</v>
      </c>
      <c r="F64" s="146" t="e">
        <f>_xlfn.PERCENTOF(E64,$E$70)</f>
        <v>#DIV/0!</v>
      </c>
      <c r="G64" s="292"/>
      <c r="H64" s="293"/>
      <c r="I64" s="168" t="s">
        <v>262</v>
      </c>
      <c r="J64" s="168" t="s">
        <v>275</v>
      </c>
      <c r="K64" s="168" t="s">
        <v>262</v>
      </c>
      <c r="L64" s="168" t="s">
        <v>275</v>
      </c>
      <c r="M64" s="168" t="s">
        <v>262</v>
      </c>
      <c r="N64" s="168" t="s">
        <v>275</v>
      </c>
      <c r="O64" s="74"/>
      <c r="P64" s="74"/>
      <c r="Q64" s="170" t="s">
        <v>277</v>
      </c>
      <c r="R64" s="170" t="s">
        <v>238</v>
      </c>
      <c r="S64" s="170" t="s">
        <v>268</v>
      </c>
      <c r="T64" s="171" t="s">
        <v>269</v>
      </c>
      <c r="U64" s="172" t="s">
        <v>258</v>
      </c>
      <c r="V64" s="172" t="s">
        <v>278</v>
      </c>
      <c r="W64" s="74"/>
      <c r="X64" s="75"/>
      <c r="Y64" s="36"/>
    </row>
    <row r="65" spans="1:25" ht="25.2" customHeight="1" x14ac:dyDescent="0.3">
      <c r="A65" s="36"/>
      <c r="B65" s="73"/>
      <c r="C65" s="122" t="str">
        <f xml:space="preserve"> "B - Bon" &amp; CHAR(10) &amp; TEXT(E65,"# ##0 $")</f>
        <v>B - Bon
0 $</v>
      </c>
      <c r="D65" s="142" t="str">
        <f>IF(I61=0,"",I61&amp;" IV")</f>
        <v/>
      </c>
      <c r="E65" s="144">
        <f>J61</f>
        <v>0</v>
      </c>
      <c r="F65" s="146" t="e">
        <f t="shared" ref="F65:F69" si="2">_xlfn.PERCENTOF(E65,$E$70)</f>
        <v>#DIV/0!</v>
      </c>
      <c r="G65" s="74"/>
      <c r="H65" s="122" t="s">
        <v>239</v>
      </c>
      <c r="I65" s="121" t="str">
        <f>IF(SUM(G39:G50)=0, "", SUM(G39:G50)&amp;" IV")</f>
        <v/>
      </c>
      <c r="J65" s="148">
        <f>SUM($H$39:$H$50)</f>
        <v>0</v>
      </c>
      <c r="K65" s="121" t="str">
        <f>IF(SUM(G51:G57)=0, "", SUM(G51:G57)&amp;" IV")</f>
        <v/>
      </c>
      <c r="L65" s="148">
        <f>SUM($H$51:$H$57)</f>
        <v>0</v>
      </c>
      <c r="M65" s="121" t="str">
        <f>IF(SUM(G58:G60)=0, "", SUM(G58:G60)&amp;" IV")</f>
        <v/>
      </c>
      <c r="N65" s="151">
        <f>SUM($H$58:$H$60)</f>
        <v>0</v>
      </c>
      <c r="O65" s="74"/>
      <c r="P65" s="74"/>
      <c r="Q65" s="121">
        <v>1</v>
      </c>
      <c r="R65" s="122" t="s">
        <v>239</v>
      </c>
      <c r="S65" s="148">
        <f>SUM($H$39:$H$50)</f>
        <v>0</v>
      </c>
      <c r="T65" s="148">
        <f>SUM($H$51:$H$57)</f>
        <v>0</v>
      </c>
      <c r="U65" s="151">
        <f>SUM($H$58:$H$60)</f>
        <v>0</v>
      </c>
      <c r="V65" s="151">
        <f>SUM(S65:U65)</f>
        <v>0</v>
      </c>
      <c r="W65" s="294"/>
      <c r="X65" s="75"/>
      <c r="Y65" s="36"/>
    </row>
    <row r="66" spans="1:25" ht="25.2" customHeight="1" x14ac:dyDescent="0.3">
      <c r="A66" s="36"/>
      <c r="B66" s="73"/>
      <c r="C66" s="122" t="str">
        <f xml:space="preserve"> "C - Acceptable" &amp; CHAR(10) &amp; TEXT(E66,"# ##0 $")</f>
        <v>C - Acceptable
0 $</v>
      </c>
      <c r="D66" s="142" t="str">
        <f>IF(K61=0,"",K61&amp;" IV")</f>
        <v/>
      </c>
      <c r="E66" s="144">
        <f>L61</f>
        <v>0</v>
      </c>
      <c r="F66" s="146" t="e">
        <f t="shared" si="2"/>
        <v>#DIV/0!</v>
      </c>
      <c r="G66" s="74"/>
      <c r="H66" s="122" t="s">
        <v>240</v>
      </c>
      <c r="I66" s="121" t="str">
        <f>IF(SUM(I39:I50)=0, "", SUM(I39:I50)&amp;" IV")</f>
        <v/>
      </c>
      <c r="J66" s="148">
        <f>SUM($J$39:$J$50)</f>
        <v>0</v>
      </c>
      <c r="K66" s="121" t="str">
        <f>IF(SUM(I51:I57)=0, "", SUM(I51:I57)&amp;" IV")</f>
        <v/>
      </c>
      <c r="L66" s="148">
        <f>SUM($J$51:$J$57)</f>
        <v>0</v>
      </c>
      <c r="M66" s="150" t="str">
        <f>IF(SUM(I58:I60)=0, "", SUM(I58:I60)&amp;" IV")</f>
        <v/>
      </c>
      <c r="N66" s="152">
        <f>SUM($J$58:$J$60)</f>
        <v>0</v>
      </c>
      <c r="O66" s="74"/>
      <c r="P66" s="74"/>
      <c r="Q66" s="121">
        <v>2</v>
      </c>
      <c r="R66" s="122" t="s">
        <v>240</v>
      </c>
      <c r="S66" s="148">
        <f>SUM($J$39:$J$50)</f>
        <v>0</v>
      </c>
      <c r="T66" s="148">
        <f>SUM($J$51:$J$57)</f>
        <v>0</v>
      </c>
      <c r="U66" s="152">
        <f>SUM($J$58:$J$60)</f>
        <v>0</v>
      </c>
      <c r="V66" s="151">
        <f t="shared" ref="V66:V70" si="3">SUM(S66:U66)</f>
        <v>0</v>
      </c>
      <c r="W66" s="294"/>
      <c r="X66" s="75"/>
      <c r="Y66" s="36"/>
    </row>
    <row r="67" spans="1:25" ht="25.2" customHeight="1" x14ac:dyDescent="0.3">
      <c r="A67" s="36"/>
      <c r="B67" s="73"/>
      <c r="C67" s="122" t="str">
        <f xml:space="preserve"> "D - Mauvais" &amp; CHAR(10) &amp; TEXT(E67,"# ##0 $")</f>
        <v>D - Mauvais
0 $</v>
      </c>
      <c r="D67" s="142" t="str">
        <f>IF(M61=0,"",M61&amp;" IV")</f>
        <v/>
      </c>
      <c r="E67" s="144">
        <f>N61</f>
        <v>0</v>
      </c>
      <c r="F67" s="146" t="e">
        <f t="shared" si="2"/>
        <v>#DIV/0!</v>
      </c>
      <c r="G67" s="74"/>
      <c r="H67" s="122" t="s">
        <v>241</v>
      </c>
      <c r="I67" s="121" t="str">
        <f>IF(SUM(K39:K50)=0, "", SUM(K39:K50)&amp;" IV")</f>
        <v/>
      </c>
      <c r="J67" s="148">
        <f>SUM($L$39:$L$50)</f>
        <v>0</v>
      </c>
      <c r="K67" s="121" t="str">
        <f>IF(SUM(K51:K57)=0, "", SUM(K51:K57)&amp;" IV")</f>
        <v/>
      </c>
      <c r="L67" s="148">
        <f>SUM($L$51:$L$57)</f>
        <v>0</v>
      </c>
      <c r="M67" s="121" t="str">
        <f>IF(SUM(K58:K60)=0, "", SUM(K58:K60)&amp;" IV")</f>
        <v/>
      </c>
      <c r="N67" s="152">
        <f>SUM($L$58:$L$60)</f>
        <v>0</v>
      </c>
      <c r="O67" s="74"/>
      <c r="P67" s="74"/>
      <c r="Q67" s="121">
        <v>3</v>
      </c>
      <c r="R67" s="122" t="s">
        <v>241</v>
      </c>
      <c r="S67" s="148">
        <f>SUM($L$39:$L$50)</f>
        <v>0</v>
      </c>
      <c r="T67" s="148">
        <f>SUM($L$51:$L$57)</f>
        <v>0</v>
      </c>
      <c r="U67" s="152">
        <f>SUM($L$58:$L$60)</f>
        <v>0</v>
      </c>
      <c r="V67" s="151">
        <f t="shared" si="3"/>
        <v>0</v>
      </c>
      <c r="W67" s="295"/>
      <c r="X67" s="75"/>
      <c r="Y67" s="36"/>
    </row>
    <row r="68" spans="1:25" ht="25.2" customHeight="1" x14ac:dyDescent="0.3">
      <c r="A68" s="36"/>
      <c r="B68" s="73"/>
      <c r="C68" s="122" t="str">
        <f xml:space="preserve"> "E - Très mauvais" &amp; CHAR(10) &amp; TEXT(E68,"# ##0 $")</f>
        <v>E - Très mauvais
0 $</v>
      </c>
      <c r="D68" s="142" t="str">
        <f>IF(O61=0,"",O61&amp;" IV")</f>
        <v/>
      </c>
      <c r="E68" s="145">
        <f>P61</f>
        <v>0</v>
      </c>
      <c r="F68" s="146" t="e">
        <f t="shared" si="2"/>
        <v>#DIV/0!</v>
      </c>
      <c r="G68" s="74"/>
      <c r="H68" s="122" t="s">
        <v>242</v>
      </c>
      <c r="I68" s="121" t="str">
        <f>IF(SUM(M39:M50)=0, "", SUM(M39:M50)&amp;" IV")</f>
        <v/>
      </c>
      <c r="J68" s="148">
        <f>SUM($N$39:$N$50)</f>
        <v>0</v>
      </c>
      <c r="K68" s="121" t="str">
        <f>IF(SUM(M51:M57)=0, "", SUM(M51:M57)&amp;" IV")</f>
        <v/>
      </c>
      <c r="L68" s="148">
        <f>SUM($N$51:$N$57)</f>
        <v>0</v>
      </c>
      <c r="M68" s="121" t="str">
        <f>IF(SUM(M58:M60)=0, "", SUM(M58:M60)&amp;" IV")</f>
        <v/>
      </c>
      <c r="N68" s="152">
        <f>SUM($N$58:$N$60)</f>
        <v>0</v>
      </c>
      <c r="O68" s="74"/>
      <c r="P68" s="74"/>
      <c r="Q68" s="121">
        <v>4</v>
      </c>
      <c r="R68" s="122" t="s">
        <v>242</v>
      </c>
      <c r="S68" s="148">
        <f>SUM($N$39:$N$50)</f>
        <v>0</v>
      </c>
      <c r="T68" s="148">
        <f>SUM($N$51:$N$57)</f>
        <v>0</v>
      </c>
      <c r="U68" s="152">
        <f>SUM($N$58:$N$60)</f>
        <v>0</v>
      </c>
      <c r="V68" s="151">
        <f t="shared" si="3"/>
        <v>0</v>
      </c>
      <c r="W68" s="296"/>
      <c r="X68" s="75"/>
      <c r="Y68" s="36"/>
    </row>
    <row r="69" spans="1:25" ht="25.2" customHeight="1" x14ac:dyDescent="0.3">
      <c r="A69" s="36"/>
      <c r="B69" s="73"/>
      <c r="C69" s="122" t="str">
        <f xml:space="preserve"> "Inconnu" &amp; CHAR(10) &amp; TEXT(E69,"# ##0 $")</f>
        <v>Inconnu
0 $</v>
      </c>
      <c r="D69" s="142" t="str">
        <f>IF(Q61=0,"",Q61&amp;" IV")</f>
        <v/>
      </c>
      <c r="E69" s="144">
        <f>R61</f>
        <v>0</v>
      </c>
      <c r="F69" s="146" t="e">
        <f t="shared" si="2"/>
        <v>#DIV/0!</v>
      </c>
      <c r="G69" s="74"/>
      <c r="H69" s="122" t="s">
        <v>243</v>
      </c>
      <c r="I69" s="121" t="str">
        <f>IF(SUM(O39:O50)=0, "", SUM(O39:O50)&amp;" IV")</f>
        <v/>
      </c>
      <c r="J69" s="148">
        <f>SUM($P$39:$P$50)</f>
        <v>0</v>
      </c>
      <c r="K69" s="121" t="str">
        <f>IF(SUM(O51:O57)=0, "", SUM(O51:O57)&amp;" IV")</f>
        <v/>
      </c>
      <c r="L69" s="148">
        <f>SUM($P$51:$P$57)</f>
        <v>0</v>
      </c>
      <c r="M69" s="121" t="str">
        <f>IF(SUM(O58:O60)=0, "", SUM(O58:O60)&amp;" IV")</f>
        <v/>
      </c>
      <c r="N69" s="152">
        <f>SUM($P$58:$P$60)</f>
        <v>0</v>
      </c>
      <c r="O69" s="74"/>
      <c r="P69" s="74"/>
      <c r="Q69" s="121">
        <v>5</v>
      </c>
      <c r="R69" s="122" t="s">
        <v>243</v>
      </c>
      <c r="S69" s="148">
        <f>SUM($P$39:$P$50)</f>
        <v>0</v>
      </c>
      <c r="T69" s="148">
        <f>SUM($P$51:$P$57)</f>
        <v>0</v>
      </c>
      <c r="U69" s="152">
        <f>SUM($P$58:$P$60)</f>
        <v>0</v>
      </c>
      <c r="V69" s="151">
        <f>SUM(S69:U69)</f>
        <v>0</v>
      </c>
      <c r="W69" s="297"/>
      <c r="X69" s="75"/>
      <c r="Y69" s="36"/>
    </row>
    <row r="70" spans="1:25" ht="25.2" customHeight="1" x14ac:dyDescent="0.3">
      <c r="A70" s="36"/>
      <c r="B70" s="73"/>
      <c r="D70" s="122" t="s">
        <v>279</v>
      </c>
      <c r="E70" s="147">
        <f>SUM(E64:E69)</f>
        <v>0</v>
      </c>
      <c r="F70" s="292"/>
      <c r="G70" s="74"/>
      <c r="H70" s="122" t="s">
        <v>244</v>
      </c>
      <c r="I70" s="121" t="str">
        <f>IF(SUM(Q39:Q50)=0, "", SUM(Q39:Q50)&amp;" IV")</f>
        <v/>
      </c>
      <c r="J70" s="148">
        <f>SUM($R$39:$R$50)</f>
        <v>0</v>
      </c>
      <c r="K70" s="121" t="str">
        <f>IF(SUM(Q51:Q57)=0, "", SUM(Q51:Q57)&amp;" IV")</f>
        <v/>
      </c>
      <c r="L70" s="148">
        <f>SUM($R$51:$R$57)</f>
        <v>0</v>
      </c>
      <c r="M70" s="121" t="str">
        <f>IF(SUM(Q58:Q60)=0, "", SUM(Q58:Q60)&amp;" IV")</f>
        <v/>
      </c>
      <c r="N70" s="152">
        <f>SUM($R$58:$R$60)</f>
        <v>0</v>
      </c>
      <c r="O70" s="74"/>
      <c r="P70" s="74"/>
      <c r="Q70" s="289"/>
      <c r="R70" s="122" t="s">
        <v>244</v>
      </c>
      <c r="S70" s="148">
        <f>SUM($R$39:$R$50)</f>
        <v>0</v>
      </c>
      <c r="T70" s="148">
        <f>SUM($R$51:$R$57)</f>
        <v>0</v>
      </c>
      <c r="U70" s="152">
        <f>SUM($R$58:$R$60)</f>
        <v>0</v>
      </c>
      <c r="V70" s="151">
        <f t="shared" si="3"/>
        <v>0</v>
      </c>
      <c r="W70" s="291"/>
      <c r="X70" s="75"/>
      <c r="Y70" s="36"/>
    </row>
    <row r="71" spans="1:25" ht="25.2" customHeight="1" x14ac:dyDescent="0.3">
      <c r="A71" s="36"/>
      <c r="B71" s="73"/>
      <c r="C71" s="74"/>
      <c r="D71" s="298"/>
      <c r="E71" s="298"/>
      <c r="G71" s="74"/>
      <c r="I71" s="122" t="s">
        <v>279</v>
      </c>
      <c r="J71" s="148">
        <f>SUM(J65:J70)</f>
        <v>0</v>
      </c>
      <c r="K71" s="169"/>
      <c r="L71" s="148">
        <f>SUM(L65:L70)</f>
        <v>0</v>
      </c>
      <c r="M71" s="169"/>
      <c r="N71" s="152">
        <f>SUM(N65:N70)</f>
        <v>0</v>
      </c>
      <c r="O71" s="74"/>
      <c r="P71" s="74"/>
      <c r="Q71" s="293"/>
      <c r="R71" s="122" t="s">
        <v>279</v>
      </c>
      <c r="S71" s="148">
        <f>SUM(S65:S70)</f>
        <v>0</v>
      </c>
      <c r="T71" s="148">
        <f t="shared" ref="T71" si="4">SUM(T65:T70)</f>
        <v>0</v>
      </c>
      <c r="U71" s="152">
        <f t="shared" ref="U71" si="5">SUM(U65:U70)</f>
        <v>0</v>
      </c>
      <c r="V71" s="151">
        <f>SUM(S71:U71)</f>
        <v>0</v>
      </c>
      <c r="W71" s="74"/>
      <c r="X71" s="75"/>
      <c r="Y71" s="36"/>
    </row>
    <row r="72" spans="1:25" ht="25.2" customHeight="1" x14ac:dyDescent="0.3">
      <c r="A72" s="36"/>
      <c r="B72" s="73"/>
      <c r="C72" s="74"/>
      <c r="D72" s="172" t="s">
        <v>280</v>
      </c>
      <c r="E72" s="292"/>
      <c r="F72" s="292"/>
      <c r="G72" s="292"/>
      <c r="H72" s="292"/>
      <c r="I72" s="292"/>
      <c r="J72" s="293"/>
      <c r="K72" s="293"/>
      <c r="L72" s="290"/>
      <c r="M72" s="290"/>
      <c r="N72" s="290"/>
      <c r="O72" s="290"/>
      <c r="P72" s="74"/>
      <c r="Q72" s="74"/>
      <c r="R72" s="74"/>
      <c r="S72" s="74"/>
      <c r="T72" s="74"/>
      <c r="U72" s="74"/>
      <c r="V72" s="74"/>
      <c r="W72" s="74"/>
      <c r="X72" s="75"/>
      <c r="Y72" s="36"/>
    </row>
    <row r="73" spans="1:25" ht="25.2" customHeight="1" x14ac:dyDescent="0.3">
      <c r="A73" s="36"/>
      <c r="B73" s="73"/>
      <c r="C73" s="122" t="s">
        <v>281</v>
      </c>
      <c r="D73" s="154" t="e">
        <f>SUMPRODUCT(Q65:Q69,V65:V69)/SUM(V65:V69)</f>
        <v>#DIV/0!</v>
      </c>
      <c r="E73" s="298"/>
      <c r="F73" s="298"/>
      <c r="G73" s="298"/>
      <c r="H73" s="292"/>
      <c r="I73" s="292"/>
      <c r="J73" s="74"/>
      <c r="K73" s="74"/>
      <c r="L73" s="74"/>
      <c r="M73" s="74"/>
      <c r="N73" s="74"/>
      <c r="O73" s="74"/>
      <c r="P73" s="74"/>
      <c r="Q73" s="74"/>
      <c r="R73" s="74"/>
      <c r="S73" s="74"/>
      <c r="T73" s="74"/>
      <c r="U73" s="74"/>
      <c r="V73" s="74"/>
      <c r="W73" s="74"/>
      <c r="X73" s="75"/>
      <c r="Y73" s="36"/>
    </row>
    <row r="74" spans="1:25" ht="25.2" customHeight="1" x14ac:dyDescent="0.3">
      <c r="A74" s="36"/>
      <c r="B74" s="73"/>
      <c r="C74" s="122" t="s">
        <v>282</v>
      </c>
      <c r="D74" s="155" t="e">
        <f>ROUND(D73,0)</f>
        <v>#DIV/0!</v>
      </c>
      <c r="E74" s="299"/>
      <c r="F74" s="293"/>
      <c r="G74" s="785" t="str">
        <f>'Arrière plan'!P15</f>
        <v>Contrôle hydraulique</v>
      </c>
      <c r="H74" s="786"/>
      <c r="I74" s="793" t="str">
        <f>'Arrière plan'!P16</f>
        <v>Contrôle de la qualité</v>
      </c>
      <c r="J74" s="794"/>
      <c r="K74" s="795" t="str">
        <f>'Arrière plan'!P17</f>
        <v>Contrôle hydraulique et qualité</v>
      </c>
      <c r="L74" s="796"/>
      <c r="M74" s="74"/>
      <c r="N74" s="74"/>
      <c r="O74" s="294"/>
      <c r="P74" s="294"/>
      <c r="Q74" s="74"/>
      <c r="R74" s="74"/>
      <c r="S74" s="74"/>
      <c r="T74" s="74"/>
      <c r="U74" s="74"/>
      <c r="V74" s="74"/>
      <c r="W74" s="74"/>
      <c r="X74" s="75"/>
      <c r="Y74" s="36"/>
    </row>
    <row r="75" spans="1:25" ht="25.2" customHeight="1" x14ac:dyDescent="0.3">
      <c r="A75" s="36"/>
      <c r="B75" s="73"/>
      <c r="C75" s="122" t="s">
        <v>283</v>
      </c>
      <c r="D75" s="149" t="str">
        <f>IFERROR(VLOOKUP($D$74,Q$65:R$69,2,FALSE),"")</f>
        <v/>
      </c>
      <c r="E75" s="299"/>
      <c r="F75" s="293"/>
      <c r="G75" s="168" t="s">
        <v>262</v>
      </c>
      <c r="H75" s="168" t="s">
        <v>275</v>
      </c>
      <c r="I75" s="168" t="s">
        <v>262</v>
      </c>
      <c r="J75" s="168" t="s">
        <v>275</v>
      </c>
      <c r="K75" s="168" t="s">
        <v>262</v>
      </c>
      <c r="L75" s="168" t="s">
        <v>275</v>
      </c>
      <c r="M75" s="74"/>
      <c r="N75" s="74"/>
      <c r="O75" s="170" t="str">
        <f>G74</f>
        <v>Contrôle hydraulique</v>
      </c>
      <c r="P75" s="171" t="str">
        <f>I74</f>
        <v>Contrôle de la qualité</v>
      </c>
      <c r="Q75" s="172" t="str">
        <f>K74</f>
        <v>Contrôle hydraulique et qualité</v>
      </c>
      <c r="S75" s="300"/>
      <c r="T75" s="74"/>
      <c r="U75" s="74"/>
      <c r="V75" s="74"/>
      <c r="W75" s="74"/>
      <c r="X75" s="75"/>
      <c r="Y75" s="36"/>
    </row>
    <row r="76" spans="1:25" ht="25.2" customHeight="1" x14ac:dyDescent="0.3">
      <c r="A76" s="36"/>
      <c r="B76" s="73"/>
      <c r="C76" s="74"/>
      <c r="D76" s="301"/>
      <c r="E76" s="302"/>
      <c r="F76" s="122" t="s">
        <v>239</v>
      </c>
      <c r="G76" s="121" t="str">
        <f>IF(COUNTIFS(Inventaire!$AF$16:$AF$115,"1 - Très bon",Inventaire!$F$16:$F$115,$G$74)=0,"",COUNTIFS(Inventaire!$AF$16:$AF$115,"1 - Très bon",Inventaire!$F$16:$F$115,$G$74)&amp;" IV")</f>
        <v/>
      </c>
      <c r="H76" s="148">
        <f>SUMIFS(Inventaire!$AC$16:$AC$115, Inventaire!$AF$16:$AF$115, "1 - Très bon", Inventaire!$F$16:$F$115,$G$74)</f>
        <v>0</v>
      </c>
      <c r="I76" s="121" t="str">
        <f>IF(COUNTIFS(Inventaire!$AF$16:$AF$115,"1 - Très bon",Inventaire!$F$16:$F$115,$I$74)=0, "", COUNTIFS(Inventaire!$AF$16:$AF$115,"1 - Très bon",Inventaire!$F$16:$F$115,$I$74) &amp;" IV")</f>
        <v/>
      </c>
      <c r="J76" s="148">
        <f>SUMIFS(Inventaire!$AC$16:$AC$115, Inventaire!$AF$16:$AF$115, "1 - Très bon", Inventaire!$F$16:$F$115,$I$74)</f>
        <v>0</v>
      </c>
      <c r="K76" s="121" t="str">
        <f>IF(COUNTIFS(Inventaire!$AF$16:$AF$115,"1 - Très bon",Inventaire!$F$16:$F$115,$K$74)=0, "", COUNTIFS(Inventaire!$AF$16:$AF$115,"1 - Très bon",Inventaire!$F$16:$F$115,$K$74) &amp;" IV")</f>
        <v/>
      </c>
      <c r="L76" s="151">
        <f>SUMIFS(Inventaire!$AC$16:$AC$115, Inventaire!$AF$16:$AF$115, "1 - Très bon", Inventaire!$F$16:$F$115,$K$74)</f>
        <v>0</v>
      </c>
      <c r="M76" s="74"/>
      <c r="N76" s="122" t="s">
        <v>239</v>
      </c>
      <c r="O76" s="148">
        <f>SUMIFS(Inventaire!$AC$16:$AC$115, Inventaire!$AF$16:$AF$115, "1 - Très bon", Inventaire!$F$16:$F$115,$G$74)</f>
        <v>0</v>
      </c>
      <c r="P76" s="148">
        <f>SUMIFS(Inventaire!$AC$16:$AC$115, Inventaire!$AF$16:$AF$115, "1 - Très bon", Inventaire!$F$16:$F$115,$I$74)</f>
        <v>0</v>
      </c>
      <c r="Q76" s="151">
        <f>SUMIFS(Inventaire!$AC$16:$AC$115, Inventaire!$AF$16:$AF$115, "1 - Très bon", Inventaire!$F$16:$F$115,$K$74)</f>
        <v>0</v>
      </c>
      <c r="R76" s="74"/>
      <c r="S76" s="74"/>
      <c r="T76" s="74"/>
      <c r="U76" s="74"/>
      <c r="V76" s="74"/>
      <c r="W76" s="74"/>
      <c r="X76" s="75"/>
      <c r="Y76" s="36"/>
    </row>
    <row r="77" spans="1:25" ht="25.2" customHeight="1" x14ac:dyDescent="0.3">
      <c r="A77" s="36"/>
      <c r="B77" s="73"/>
      <c r="C77" s="74"/>
      <c r="D77" s="303"/>
      <c r="E77" s="304"/>
      <c r="F77" s="122" t="s">
        <v>240</v>
      </c>
      <c r="G77" s="121" t="str">
        <f>IF(COUNTIFS(Inventaire!$AF$16:$AF$115,"2 - Bon",Inventaire!$F$16:$F$115,$G$74)=0, "", COUNTIFS(Inventaire!$AF$16:$AF$115,"2 - Bon",Inventaire!$F$16:$F$115,$G$74)&amp;" IV")</f>
        <v/>
      </c>
      <c r="H77" s="148">
        <f>SUMIFS(Inventaire!$AC$16:$AC$115, Inventaire!$AF$16:$AF$115, "2 - Bon", Inventaire!$F$16:$F$115,$G$74)</f>
        <v>0</v>
      </c>
      <c r="I77" s="121" t="str">
        <f>IF(COUNTIFS(Inventaire!$AF$16:$AF$115,"2 - Bon",Inventaire!$F$16:$F$115,$I$74)=0, "", COUNTIFS(Inventaire!$AF$16:$AF$115,"2 - Bon",Inventaire!$F$16:$F$115,$I$74) &amp;" IV")</f>
        <v/>
      </c>
      <c r="J77" s="148">
        <f>SUMIFS(Inventaire!$AC$16:$AC$115, Inventaire!$AF$16:$AF$115, "2 - Bon", Inventaire!$F$16:$F$115,$I$74)</f>
        <v>0</v>
      </c>
      <c r="K77" s="150" t="str">
        <f>IF(COUNTIFS(Inventaire!$AF$16:$AF$115,"2 - Bon",Inventaire!$F$16:$F$115,$K$74)=0, "", COUNTIFS(Inventaire!$AF$16:$AF$115,"2 - Bon",Inventaire!$F$16:$F$115,$K$74) &amp;" IV")</f>
        <v/>
      </c>
      <c r="L77" s="152">
        <f>SUMIFS(Inventaire!$AC$16:$AC$115, Inventaire!$AF$16:$AF$115, "2 - Bon", Inventaire!$F$16:$F$115,$K$74)</f>
        <v>0</v>
      </c>
      <c r="M77" s="289"/>
      <c r="N77" s="122" t="s">
        <v>240</v>
      </c>
      <c r="O77" s="148">
        <f>SUMIFS(Inventaire!$AC$16:$AC$115, Inventaire!$AF$16:$AF$115, "2 - Bon", Inventaire!$F$16:$F$115,$G$74)</f>
        <v>0</v>
      </c>
      <c r="P77" s="148">
        <f>SUMIFS(Inventaire!$AC$16:$AC$115, Inventaire!$AF$16:$AF$115, "2 - Bon", Inventaire!$F$16:$F$115,$I$74)</f>
        <v>0</v>
      </c>
      <c r="Q77" s="152">
        <f>SUMIFS(Inventaire!$AC$16:$AC$115, Inventaire!$AF$16:$AF$115, "2 - Bon", Inventaire!$F$16:$F$115,$K$74)</f>
        <v>0</v>
      </c>
      <c r="R77" s="74"/>
      <c r="S77" s="74"/>
      <c r="T77" s="74"/>
      <c r="U77" s="74"/>
      <c r="V77" s="74"/>
      <c r="W77" s="74"/>
      <c r="X77" s="75"/>
      <c r="Y77" s="36"/>
    </row>
    <row r="78" spans="1:25" ht="25.2" customHeight="1" x14ac:dyDescent="0.3">
      <c r="A78" s="36"/>
      <c r="B78" s="73"/>
      <c r="C78" s="74"/>
      <c r="D78" s="303"/>
      <c r="E78" s="304"/>
      <c r="F78" s="122" t="s">
        <v>241</v>
      </c>
      <c r="G78" s="121" t="str">
        <f>IF(COUNTIFS(Inventaire!$AF$16:$AF$115,"3 - Acceptable",Inventaire!$F$16:$F$115,$G$74)=0, "", COUNTIFS(Inventaire!$AF$16:$AF$115,"3 - Acceptable",Inventaire!$F$16:$F$115,$G$74) &amp;" IV")</f>
        <v/>
      </c>
      <c r="H78" s="148">
        <f>SUMIFS(Inventaire!$AC$16:$AC$115, Inventaire!$AF$16:$AF$115, "3 - Acceptable", Inventaire!$F$16:$F$115,$G$74)</f>
        <v>0</v>
      </c>
      <c r="I78" s="121" t="str">
        <f>IF(COUNTIFS(Inventaire!$AF$16:$AF$115,"3 - Acceptable",Inventaire!$F$16:$F$115,$I$74)=0, "", COUNTIFS(Inventaire!$AF$16:$AF$115,"3 - Acceptable",Inventaire!$F$16:$F$115,$I$74) &amp;" IV")</f>
        <v/>
      </c>
      <c r="J78" s="148">
        <f>SUMIFS(Inventaire!$AC$16:$AC$115, Inventaire!$AF$16:$AF$115, "3 - Acceptable", Inventaire!$F$16:$F$115,$I$74)</f>
        <v>0</v>
      </c>
      <c r="K78" s="121" t="str">
        <f>IF(COUNTIFS(Inventaire!$AF$16:$AF$115,"3 - Acceptable",Inventaire!$F$16:$F$115,$K$74)=0, "", COUNTIFS(Inventaire!$AF$16:$AF$115,"3 - Acceptable",Inventaire!$F$16:$F$115,$K$74) &amp;" IV")</f>
        <v/>
      </c>
      <c r="L78" s="152">
        <f>SUMIFS(Inventaire!$AC$16:$AC$115, Inventaire!$AF$16:$AF$115, "3 - Acceptable", Inventaire!$F$16:$F$115,$K$74)</f>
        <v>0</v>
      </c>
      <c r="M78" s="289"/>
      <c r="N78" s="122" t="s">
        <v>241</v>
      </c>
      <c r="O78" s="148">
        <f>SUMIFS(Inventaire!$AC$16:$AC$115, Inventaire!$AF$16:$AF$115, "3 - Acceptable", Inventaire!$F$16:$F$115,$G$74)</f>
        <v>0</v>
      </c>
      <c r="P78" s="148">
        <f>SUMIFS(Inventaire!$AC$16:$AC$115, Inventaire!$AF$16:$AF$115, "3 - Acceptable", Inventaire!$F$16:$F$115,$I$74)</f>
        <v>0</v>
      </c>
      <c r="Q78" s="152">
        <f>SUMIFS(Inventaire!$AC$16:$AC$115, Inventaire!$AF$16:$AF$115, "3 - Acceptable", Inventaire!$F$16:$F$115,$K$74)</f>
        <v>0</v>
      </c>
      <c r="R78" s="74"/>
      <c r="S78" s="74"/>
      <c r="T78" s="74"/>
      <c r="U78" s="74"/>
      <c r="V78" s="74"/>
      <c r="W78" s="74"/>
      <c r="X78" s="75"/>
      <c r="Y78" s="36"/>
    </row>
    <row r="79" spans="1:25" ht="25.2" customHeight="1" x14ac:dyDescent="0.3">
      <c r="A79" s="36"/>
      <c r="B79" s="73"/>
      <c r="C79" s="74"/>
      <c r="D79" s="303"/>
      <c r="E79" s="304"/>
      <c r="F79" s="122" t="s">
        <v>242</v>
      </c>
      <c r="G79" s="121" t="str">
        <f>IF(COUNTIFS(Inventaire!$AF$16:$AF$115,"4 - Mauvais",Inventaire!$F$16:$F$115,$G$74)=0, "", COUNTIFS(Inventaire!$AF$16:$AF$115,"4 - Mauvais",Inventaire!$F$16:$F$115,$G$74) &amp;" IV")</f>
        <v/>
      </c>
      <c r="H79" s="148">
        <f>SUMIFS(Inventaire!$AC$16:$AC$115, Inventaire!$AF$16:$AF$115, "4 - Mauvais", Inventaire!$F$16:$F$115,$G$74)</f>
        <v>0</v>
      </c>
      <c r="I79" s="121" t="str">
        <f>IF(COUNTIFS(Inventaire!$AF$16:$AF$115,"4 - Mauvais",Inventaire!$F$16:$F$115,$I$74)=0, "", COUNTIFS(Inventaire!$AF$16:$AF$115,"4 - Mauvais",Inventaire!$F$16:$F$115,$I$74) &amp;" IV")</f>
        <v/>
      </c>
      <c r="J79" s="148">
        <f>SUMIFS(Inventaire!$AC$16:$AC$115, Inventaire!$AF$16:$AF$115, "4 - Mauvais", Inventaire!$F$16:$F$115,$I$74)</f>
        <v>0</v>
      </c>
      <c r="K79" s="121" t="str">
        <f>IF(COUNTIFS(Inventaire!$AF$16:$AF$115,"4 - Mauvais",Inventaire!$F$16:$F$115,$K$74)=0, "", COUNTIFS(Inventaire!$AF$16:$AF$115,"4 - Mauvais",Inventaire!$F$16:$F$115,$K$74) &amp;" IV")</f>
        <v/>
      </c>
      <c r="L79" s="152">
        <f>SUMIFS(Inventaire!$AC$16:$AC$115, Inventaire!$AF$16:$AF$115, "4 - Mauvais", Inventaire!$F$16:$F$115,$K$74)</f>
        <v>0</v>
      </c>
      <c r="M79" s="289"/>
      <c r="N79" s="122" t="s">
        <v>242</v>
      </c>
      <c r="O79" s="148">
        <f>SUMIFS(Inventaire!$AC$16:$AC$115, Inventaire!$AF$16:$AF$115, "4 - Mauvais", Inventaire!$F$16:$F$115,$G$74)</f>
        <v>0</v>
      </c>
      <c r="P79" s="148">
        <f>SUMIFS(Inventaire!$AC$16:$AC$115, Inventaire!$AF$16:$AF$115, "4 - Mauvais", Inventaire!$F$16:$F$115,$I$74)</f>
        <v>0</v>
      </c>
      <c r="Q79" s="152">
        <f>SUMIFS(Inventaire!$AC$16:$AC$115, Inventaire!$AF$16:$AF$115, "4 - Mauvais", Inventaire!$F$16:$F$115,$K$74)</f>
        <v>0</v>
      </c>
      <c r="R79" s="74"/>
      <c r="S79" s="74"/>
      <c r="T79" s="74"/>
      <c r="U79" s="74"/>
      <c r="V79" s="74"/>
      <c r="W79" s="74"/>
      <c r="X79" s="75"/>
      <c r="Y79" s="36"/>
    </row>
    <row r="80" spans="1:25" ht="25.2" customHeight="1" x14ac:dyDescent="0.3">
      <c r="A80" s="36"/>
      <c r="B80" s="73"/>
      <c r="C80" s="74"/>
      <c r="D80" s="303"/>
      <c r="E80" s="304"/>
      <c r="F80" s="122" t="s">
        <v>243</v>
      </c>
      <c r="G80" s="121" t="str">
        <f>IF(COUNTIFS(Inventaire!$AF$16:$AF$115,"5 - Très mauvais",Inventaire!$F$16:$F$115,$G$74)=0, "", COUNTIFS(Inventaire!$AF$16:$AF$115,"5 - Très mauvais",Inventaire!$F$16:$F$115,$G$74) &amp;" IV")</f>
        <v/>
      </c>
      <c r="H80" s="148">
        <f>SUMIFS(Inventaire!$AC$16:$AC$115, Inventaire!$AF$16:$AF$115, "5 - Très mauvais", Inventaire!$F$16:$F$115,$G$74)</f>
        <v>0</v>
      </c>
      <c r="I80" s="121" t="str">
        <f>IF(COUNTIFS(Inventaire!$AF$16:$AF$115,"5 - Très mauvais",Inventaire!$F$16:$F$115,$I$74)=0, "", COUNTIFS(Inventaire!$AF$16:$AF$115,"5 - Très mauvais",Inventaire!$F$16:$F$115,$I$74) &amp;" IV")</f>
        <v/>
      </c>
      <c r="J80" s="148">
        <f>SUMIFS(Inventaire!$AC$16:$AC$115, Inventaire!$AF$16:$AF$115, "5 - Très mauvais", Inventaire!$F$16:$F$115,$I$74)</f>
        <v>0</v>
      </c>
      <c r="K80" s="121" t="str">
        <f>IF(COUNTIFS(Inventaire!$AF$16:$AF$115,"5 - Très mauvais",Inventaire!$F$16:$F$115,$K$74)=0, "", COUNTIFS(Inventaire!$AF$16:$AF$115,"5 - Très mauvais",Inventaire!$F$16:$F$115,$K$74) &amp;" IV")</f>
        <v/>
      </c>
      <c r="L80" s="152">
        <f>SUMIFS(Inventaire!$AC$16:$AC$115, Inventaire!$AF$16:$AF$115, "5 - Très mauvais", Inventaire!$F$16:$F$115,$K$74)</f>
        <v>0</v>
      </c>
      <c r="M80" s="289"/>
      <c r="N80" s="122" t="s">
        <v>243</v>
      </c>
      <c r="O80" s="148">
        <f>SUMIFS(Inventaire!$AC$16:$AC$115, Inventaire!$AF$16:$AF$115, "5 - Très mauvais", Inventaire!$F$16:$F$115,$G$74)</f>
        <v>0</v>
      </c>
      <c r="P80" s="148">
        <f>SUMIFS(Inventaire!$AC$16:$AC$115, Inventaire!$AF$16:$AF$115, "5 - Très mauvais", Inventaire!$F$16:$F$115,$I$74)</f>
        <v>0</v>
      </c>
      <c r="Q80" s="152">
        <f>SUMIFS(Inventaire!$AC$16:$AC$115, Inventaire!$AF$16:$AF$115, "5 - Très mauvais", Inventaire!$F$16:$F$115,$K$74)</f>
        <v>0</v>
      </c>
      <c r="R80" s="74"/>
      <c r="S80" s="74"/>
      <c r="T80" s="74"/>
      <c r="U80" s="74"/>
      <c r="V80" s="74"/>
      <c r="W80" s="74"/>
      <c r="X80" s="75"/>
      <c r="Y80" s="36"/>
    </row>
    <row r="81" spans="1:25" ht="25.2" customHeight="1" x14ac:dyDescent="0.3">
      <c r="A81" s="36"/>
      <c r="B81" s="73"/>
      <c r="C81" s="74"/>
      <c r="D81" s="303"/>
      <c r="E81" s="304"/>
      <c r="F81" s="122" t="s">
        <v>244</v>
      </c>
      <c r="G81" s="121" t="str">
        <f>IF(COUNTIFS(Inventaire!$AF$16:$AF$115,"0 - Inconnu",Inventaire!$F$16:$F$115,$G$74)=0, "", COUNTIFS(Inventaire!$AF$16:$AF$115,"0 - Inconnu",Inventaire!$F$16:$F$115,$G$74) &amp;" IV")</f>
        <v/>
      </c>
      <c r="H81" s="148">
        <f>SUMIFS(Inventaire!$AC$16:$AC$115, Inventaire!$AF$16:$AF$115, "0 - Inconnu", Inventaire!$F$16:$F$115,$G$74)</f>
        <v>0</v>
      </c>
      <c r="I81" s="121" t="str">
        <f>IF(COUNTIFS(Inventaire!$AF$16:$AF$115,"0 - Inconnu",Inventaire!$F$16:$F$115,$I$74)=0, "", COUNTIFS(Inventaire!$AF$16:$AF$115,"0 - Inconnu",Inventaire!$F$16:$F$115,$I$74) &amp;" IV")</f>
        <v/>
      </c>
      <c r="J81" s="148">
        <f>SUMIFS(Inventaire!$AC$16:$AC$115, Inventaire!$AF$16:$AF$115, "0 - Inconnu", Inventaire!$F$16:$F$115,$I$74)</f>
        <v>0</v>
      </c>
      <c r="K81" s="121" t="str">
        <f>IF(COUNTIFS(Inventaire!$AF$16:$AF$115,"0 - Inconnu",Inventaire!$F$16:$F$115,$K$74)=0, "", COUNTIFS(Inventaire!$AF$16:$AF$115,"0 - Inconnu",Inventaire!$F$16:$F$115,$K$74) &amp;" IV")</f>
        <v/>
      </c>
      <c r="L81" s="152">
        <f>SUMIFS(Inventaire!$AC$16:$AC$115, Inventaire!$AF$16:$AF$115, "0 - Inconnu", Inventaire!$F$16:$F$115,$K$74)</f>
        <v>0</v>
      </c>
      <c r="M81" s="289"/>
      <c r="N81" s="122" t="s">
        <v>244</v>
      </c>
      <c r="O81" s="148">
        <f>SUMIFS(Inventaire!$AC$16:$AC$115, Inventaire!$AF$16:$AF$115, "0 - Inconnu", Inventaire!$F$16:$F$115,$G$74)</f>
        <v>0</v>
      </c>
      <c r="P81" s="148">
        <f>SUMIFS(Inventaire!$AC$16:$AC$115, Inventaire!$AF$16:$AF$115, "0 - Inconnu", Inventaire!$F$16:$F$115,$I$74)</f>
        <v>0</v>
      </c>
      <c r="Q81" s="152">
        <f>SUMIFS(Inventaire!$AC$16:$AC$115, Inventaire!$AF$16:$AF$115, "0 - Inconnu", Inventaire!$F$16:$F$115,$K$74)</f>
        <v>0</v>
      </c>
      <c r="R81" s="74"/>
      <c r="S81" s="74"/>
      <c r="T81" s="74"/>
      <c r="U81" s="74"/>
      <c r="V81" s="74"/>
      <c r="W81" s="74"/>
      <c r="X81" s="75"/>
      <c r="Y81" s="36"/>
    </row>
    <row r="82" spans="1:25" ht="25.2" customHeight="1" x14ac:dyDescent="0.3">
      <c r="A82" s="36"/>
      <c r="B82" s="73"/>
      <c r="C82" s="74"/>
      <c r="D82" s="298"/>
      <c r="E82" s="298"/>
      <c r="G82" s="122" t="s">
        <v>279</v>
      </c>
      <c r="H82" s="148">
        <f>SUM(H76:H81)</f>
        <v>0</v>
      </c>
      <c r="I82" s="169"/>
      <c r="J82" s="148">
        <f>SUM(J76:J81)</f>
        <v>0</v>
      </c>
      <c r="K82" s="169"/>
      <c r="L82" s="152">
        <f>SUM(L76:L81)</f>
        <v>0</v>
      </c>
      <c r="M82" s="297"/>
      <c r="N82" s="297"/>
      <c r="O82" s="297"/>
      <c r="P82" s="297"/>
      <c r="Q82" s="74"/>
      <c r="R82" s="74"/>
      <c r="S82" s="74"/>
      <c r="T82" s="74"/>
      <c r="U82" s="74"/>
      <c r="V82" s="74"/>
      <c r="W82" s="74"/>
      <c r="X82" s="75"/>
      <c r="Y82" s="36"/>
    </row>
    <row r="83" spans="1:25" ht="25.2" customHeight="1" x14ac:dyDescent="0.3">
      <c r="A83" s="36"/>
      <c r="B83" s="73"/>
      <c r="C83" s="74"/>
      <c r="D83" s="288"/>
      <c r="E83" s="289"/>
      <c r="F83" s="283"/>
      <c r="G83" s="305"/>
      <c r="H83" s="306"/>
      <c r="I83" s="153"/>
      <c r="J83" s="74"/>
      <c r="K83" s="74"/>
      <c r="L83" s="74"/>
      <c r="M83" s="74"/>
      <c r="N83" s="74"/>
      <c r="O83" s="74"/>
      <c r="P83" s="291"/>
      <c r="Q83" s="291"/>
      <c r="R83" s="291"/>
      <c r="S83" s="291"/>
      <c r="T83" s="291"/>
      <c r="U83" s="74"/>
      <c r="V83" s="74"/>
      <c r="W83" s="74"/>
      <c r="X83" s="75"/>
      <c r="Y83" s="36"/>
    </row>
    <row r="84" spans="1:25" ht="25.2" customHeight="1" x14ac:dyDescent="0.3">
      <c r="A84" s="36"/>
      <c r="B84" s="73"/>
      <c r="C84" s="74"/>
      <c r="D84" s="298"/>
      <c r="E84" s="298"/>
      <c r="F84" s="283"/>
      <c r="G84" s="305"/>
      <c r="H84" s="307"/>
      <c r="I84" s="292"/>
      <c r="J84" s="74"/>
      <c r="K84" s="74"/>
      <c r="L84" s="74"/>
      <c r="M84" s="74"/>
      <c r="N84" s="74"/>
      <c r="O84" s="74"/>
      <c r="P84" s="74"/>
      <c r="Q84" s="74"/>
      <c r="R84" s="74"/>
      <c r="S84" s="74"/>
      <c r="T84" s="74"/>
      <c r="U84" s="74"/>
      <c r="V84" s="74"/>
      <c r="W84" s="74"/>
      <c r="X84" s="75"/>
      <c r="Y84" s="36"/>
    </row>
    <row r="85" spans="1:25" ht="25.2" customHeight="1" x14ac:dyDescent="0.3">
      <c r="A85" s="36"/>
      <c r="B85" s="73"/>
      <c r="C85" s="74"/>
      <c r="D85" s="308"/>
      <c r="E85" s="309"/>
      <c r="F85" s="74"/>
      <c r="G85" s="74"/>
      <c r="H85" s="74"/>
      <c r="I85" s="74"/>
      <c r="J85" s="74"/>
      <c r="K85" s="74"/>
      <c r="L85" s="792"/>
      <c r="M85" s="792"/>
      <c r="N85" s="792"/>
      <c r="O85" s="310"/>
      <c r="P85" s="311"/>
      <c r="Q85" s="311"/>
      <c r="R85" s="311"/>
      <c r="S85" s="311"/>
      <c r="T85" s="311"/>
      <c r="U85" s="311"/>
      <c r="V85" s="311"/>
      <c r="W85" s="312"/>
      <c r="X85" s="75"/>
      <c r="Y85" s="36"/>
    </row>
    <row r="86" spans="1:25" ht="25.2" customHeight="1" x14ac:dyDescent="0.3">
      <c r="A86" s="36"/>
      <c r="B86" s="73"/>
      <c r="C86" s="74"/>
      <c r="D86" s="74"/>
      <c r="E86" s="74"/>
      <c r="F86" s="165">
        <v>1</v>
      </c>
      <c r="G86" s="165">
        <v>2</v>
      </c>
      <c r="H86" s="165">
        <v>3</v>
      </c>
      <c r="I86" s="165">
        <v>4</v>
      </c>
      <c r="J86" s="165">
        <v>5</v>
      </c>
      <c r="K86" s="165">
        <v>0</v>
      </c>
      <c r="M86" s="313"/>
      <c r="N86" s="313"/>
      <c r="O86" s="313"/>
      <c r="P86" s="309"/>
      <c r="Q86" s="309"/>
      <c r="R86" s="309"/>
      <c r="S86" s="309"/>
      <c r="T86" s="309"/>
      <c r="U86" s="309"/>
      <c r="V86" s="309"/>
      <c r="W86" s="309"/>
      <c r="X86" s="75"/>
      <c r="Y86" s="36"/>
    </row>
    <row r="87" spans="1:25" ht="25.2" customHeight="1" x14ac:dyDescent="0.3">
      <c r="A87" s="36"/>
      <c r="B87" s="73"/>
      <c r="C87" s="74"/>
      <c r="D87" s="116" t="s">
        <v>205</v>
      </c>
      <c r="E87" s="136" t="s">
        <v>266</v>
      </c>
      <c r="F87" s="122" t="s">
        <v>239</v>
      </c>
      <c r="G87" s="122" t="s">
        <v>240</v>
      </c>
      <c r="H87" s="122" t="s">
        <v>241</v>
      </c>
      <c r="I87" s="122" t="s">
        <v>242</v>
      </c>
      <c r="J87" s="122" t="s">
        <v>243</v>
      </c>
      <c r="K87" s="122" t="s">
        <v>244</v>
      </c>
      <c r="L87" s="122" t="s">
        <v>282</v>
      </c>
      <c r="M87" s="122" t="s">
        <v>283</v>
      </c>
      <c r="N87" s="313"/>
      <c r="O87" s="309"/>
      <c r="P87" s="309"/>
      <c r="Q87" s="309"/>
      <c r="R87" s="309"/>
      <c r="S87" s="309"/>
      <c r="T87" s="309"/>
      <c r="U87" s="309"/>
      <c r="V87" s="309"/>
      <c r="W87" s="75"/>
      <c r="X87" s="36"/>
    </row>
    <row r="88" spans="1:25" ht="25.2" customHeight="1" x14ac:dyDescent="0.3">
      <c r="A88" s="36"/>
      <c r="B88" s="73"/>
      <c r="C88" s="74"/>
      <c r="D88" s="160" t="s">
        <v>268</v>
      </c>
      <c r="E88" s="161" cm="1">
        <f t="array" ref="E88">SUM(IFERROR(E89:E100,0))</f>
        <v>0</v>
      </c>
      <c r="F88" s="162" t="e" cm="1">
        <f t="array" ref="F88">SUMPRODUCT(IFERROR(F89:F100,0),IFERROR($E$89:$E$100,0))/SUM(IFERROR($E$89:$E$100,0))</f>
        <v>#DIV/0!</v>
      </c>
      <c r="G88" s="162" t="e" cm="1">
        <f t="array" ref="G88">SUMPRODUCT(IFERROR(G89:G100,0),IFERROR($E$89:$E$100,0))/SUM(IFERROR($E$89:$E$100,0))</f>
        <v>#DIV/0!</v>
      </c>
      <c r="H88" s="162" t="e" cm="1">
        <f t="array" ref="H88">SUMPRODUCT(IFERROR(H89:H100,0),IFERROR($E$89:$E$100,0))/SUM(IFERROR($E$89:$E$100,0))</f>
        <v>#DIV/0!</v>
      </c>
      <c r="I88" s="162" t="e" cm="1">
        <f t="array" ref="I88">SUMPRODUCT(IFERROR(I89:I100,0),IFERROR($E$89:$E$100,0))/SUM(IFERROR($E$89:$E$100,0))</f>
        <v>#DIV/0!</v>
      </c>
      <c r="J88" s="162" t="e" cm="1">
        <f t="array" ref="J88">SUMPRODUCT(IFERROR(J89:J100,0),IFERROR($E$89:$E$100,0))/SUM(IFERROR($E$89:$E$100,0))</f>
        <v>#DIV/0!</v>
      </c>
      <c r="K88" s="162" t="e" cm="1">
        <f t="array" ref="K88">SUMPRODUCT(IFERROR(K89:K100,0),IFERROR($E$89:$E$100,0))/SUM(IFERROR($E$89:$E$100,0))</f>
        <v>#DIV/0!</v>
      </c>
      <c r="L88" s="163" t="e">
        <f>IF(SUM(F88:J88)=0,0,ROUND(SUMPRODUCT(F88:J88,$F$86:$J$86)/SUM(F88:J88),0))</f>
        <v>#DIV/0!</v>
      </c>
      <c r="M88" s="166" t="str">
        <f>IFERROR(HLOOKUP(L88,$F$86:$K$87,2,FALSE),"")</f>
        <v/>
      </c>
      <c r="N88" s="313"/>
      <c r="O88" s="309"/>
      <c r="P88" s="309"/>
      <c r="Q88" s="309"/>
      <c r="R88" s="309"/>
      <c r="S88" s="309"/>
      <c r="T88" s="309"/>
      <c r="U88" s="309"/>
      <c r="V88" s="309"/>
      <c r="W88" s="75"/>
      <c r="X88" s="36"/>
    </row>
    <row r="89" spans="1:25" ht="25.2" customHeight="1" x14ac:dyDescent="0.3">
      <c r="A89" s="36"/>
      <c r="B89" s="73"/>
      <c r="C89" s="74"/>
      <c r="D89" s="115" t="str">
        <f>'Arrière plan'!U5</f>
        <v>Bassin de rétention</v>
      </c>
      <c r="E89" s="134" t="e">
        <f>IF(SUMIF(Inventaire!$D$16:$D$115,D89,Inventaire!$AC$16:$AC$115)=0,NA(),SUMIF(Inventaire!$D$16:$D$115,D89,Inventaire!$AC$16:$AC$115))</f>
        <v>#N/A</v>
      </c>
      <c r="F89" s="156" t="e">
        <f t="shared" ref="F89:F100" si="6">IFERROR(_xlfn.PERCENTOF(H39,E89),NA())</f>
        <v>#N/A</v>
      </c>
      <c r="G89" s="156" t="e">
        <f t="shared" ref="G89:G98" si="7">IFERROR(_xlfn.PERCENTOF(J39,E89),NA())</f>
        <v>#N/A</v>
      </c>
      <c r="H89" s="156" t="e">
        <f t="shared" ref="H89:H98" si="8">IFERROR(_xlfn.PERCENTOF(L39,E89),NA())</f>
        <v>#N/A</v>
      </c>
      <c r="I89" s="156" t="e">
        <f t="shared" ref="I89:I98" si="9">IFERROR(_xlfn.PERCENTOF(N39,E89),NA())</f>
        <v>#N/A</v>
      </c>
      <c r="J89" s="156" t="e">
        <f t="shared" ref="J89:J98" si="10">IFERROR(_xlfn.PERCENTOF(P39,E89),NA())</f>
        <v>#N/A</v>
      </c>
      <c r="K89" s="156" t="e">
        <f t="shared" ref="K89:K98" si="11">IFERROR(_xlfn.PERCENTOF(R39,E89),NA())</f>
        <v>#N/A</v>
      </c>
      <c r="L89" s="164" t="e">
        <f>IF(SUM(F89:J89)=0,0,ROUND(SUMPRODUCT(F89:J89,$F$86:$J$86)/SUM(F89:J89),0))</f>
        <v>#N/A</v>
      </c>
      <c r="M89" s="167" t="str">
        <f>IFERROR(HLOOKUP(L89,$F$86:$K$87,2,FALSE),"")</f>
        <v/>
      </c>
      <c r="N89" s="310"/>
      <c r="O89" s="783"/>
      <c r="P89" s="783"/>
      <c r="Q89" s="783"/>
      <c r="R89" s="783"/>
      <c r="S89" s="783"/>
      <c r="T89" s="783"/>
      <c r="U89" s="783"/>
      <c r="V89" s="312"/>
      <c r="W89" s="75"/>
      <c r="X89" s="36"/>
    </row>
    <row r="90" spans="1:25" ht="25.2" customHeight="1" x14ac:dyDescent="0.3">
      <c r="A90" s="36"/>
      <c r="B90" s="73"/>
      <c r="C90" s="74"/>
      <c r="D90" s="115" t="str">
        <f>'Arrière plan'!U6</f>
        <v>Bassin d'infiltration</v>
      </c>
      <c r="E90" s="134" t="e">
        <f>IF(SUMIF(Inventaire!$D$16:$D$115,D90,Inventaire!$AC$16:$AC$115)=0,NA(),SUMIF(Inventaire!$D$16:$D$115,D90,Inventaire!$AC$16:$AC$115))</f>
        <v>#N/A</v>
      </c>
      <c r="F90" s="156" t="e">
        <f t="shared" si="6"/>
        <v>#N/A</v>
      </c>
      <c r="G90" s="156" t="e">
        <f t="shared" si="7"/>
        <v>#N/A</v>
      </c>
      <c r="H90" s="156" t="e">
        <f t="shared" si="8"/>
        <v>#N/A</v>
      </c>
      <c r="I90" s="156" t="e">
        <f t="shared" si="9"/>
        <v>#N/A</v>
      </c>
      <c r="J90" s="156" t="e">
        <f t="shared" si="10"/>
        <v>#N/A</v>
      </c>
      <c r="K90" s="156" t="e">
        <f t="shared" si="11"/>
        <v>#N/A</v>
      </c>
      <c r="L90" s="164" t="e">
        <f t="shared" ref="L90:L107" si="12">IF(SUM(F90:J90)=0,0,ROUND(SUMPRODUCT(F90:J90,$F$86:$J$86)/SUM(F90:J90),0))</f>
        <v>#N/A</v>
      </c>
      <c r="M90" s="167" t="str">
        <f>IFERROR(HLOOKUP(L90,$F$86:$K$87,2,FALSE),"")</f>
        <v/>
      </c>
      <c r="N90" s="310"/>
      <c r="O90" s="312"/>
      <c r="P90" s="312"/>
      <c r="Q90" s="312"/>
      <c r="R90" s="312"/>
      <c r="S90" s="312"/>
      <c r="T90" s="312"/>
      <c r="U90" s="312"/>
      <c r="V90" s="312"/>
      <c r="W90" s="75"/>
      <c r="X90" s="36"/>
    </row>
    <row r="91" spans="1:25" ht="25.2" customHeight="1" x14ac:dyDescent="0.3">
      <c r="A91" s="36"/>
      <c r="B91" s="73"/>
      <c r="C91" s="74"/>
      <c r="D91" s="115" t="str">
        <f>'Arrière plan'!U7</f>
        <v>Marais artificiel</v>
      </c>
      <c r="E91" s="134" t="e">
        <f>IF(SUMIF(Inventaire!$D$16:$D$115,D91,Inventaire!$AC$16:$AC$115)=0,NA(),SUMIF(Inventaire!$D$16:$D$115,D91,Inventaire!$AC$16:$AC$115))</f>
        <v>#N/A</v>
      </c>
      <c r="F91" s="156" t="e">
        <f t="shared" si="6"/>
        <v>#N/A</v>
      </c>
      <c r="G91" s="156" t="e">
        <f t="shared" si="7"/>
        <v>#N/A</v>
      </c>
      <c r="H91" s="156" t="e">
        <f t="shared" si="8"/>
        <v>#N/A</v>
      </c>
      <c r="I91" s="156" t="e">
        <f t="shared" si="9"/>
        <v>#N/A</v>
      </c>
      <c r="J91" s="156" t="e">
        <f t="shared" si="10"/>
        <v>#N/A</v>
      </c>
      <c r="K91" s="156" t="e">
        <f t="shared" si="11"/>
        <v>#N/A</v>
      </c>
      <c r="L91" s="164" t="e">
        <f t="shared" si="12"/>
        <v>#N/A</v>
      </c>
      <c r="M91" s="167" t="str">
        <f t="shared" ref="M91:M111" si="13">IFERROR(HLOOKUP(L91,$F$86:$K$87,2,FALSE),"")</f>
        <v/>
      </c>
      <c r="N91" s="310"/>
      <c r="O91" s="312"/>
      <c r="P91" s="312"/>
      <c r="Q91" s="312"/>
      <c r="R91" s="312"/>
      <c r="S91" s="312"/>
      <c r="T91" s="312"/>
      <c r="U91" s="312"/>
      <c r="V91" s="312"/>
      <c r="W91" s="75"/>
      <c r="X91" s="36"/>
    </row>
    <row r="92" spans="1:25" ht="25.2" customHeight="1" x14ac:dyDescent="0.3">
      <c r="A92" s="36"/>
      <c r="B92" s="73"/>
      <c r="C92" s="74"/>
      <c r="D92" s="115" t="str">
        <f>'Arrière plan'!U8</f>
        <v>Biorétention</v>
      </c>
      <c r="E92" s="134" t="e">
        <f>IF(SUMIF(Inventaire!$D$16:$D$115,D92,Inventaire!$AC$16:$AC$115)=0,NA(),SUMIF(Inventaire!$D$16:$D$115,D92,Inventaire!$AC$16:$AC$115))</f>
        <v>#N/A</v>
      </c>
      <c r="F92" s="156" t="e">
        <f t="shared" si="6"/>
        <v>#N/A</v>
      </c>
      <c r="G92" s="156" t="e">
        <f t="shared" si="7"/>
        <v>#N/A</v>
      </c>
      <c r="H92" s="156" t="e">
        <f t="shared" si="8"/>
        <v>#N/A</v>
      </c>
      <c r="I92" s="156" t="e">
        <f t="shared" si="9"/>
        <v>#N/A</v>
      </c>
      <c r="J92" s="156" t="e">
        <f t="shared" si="10"/>
        <v>#N/A</v>
      </c>
      <c r="K92" s="156" t="e">
        <f t="shared" si="11"/>
        <v>#N/A</v>
      </c>
      <c r="L92" s="164" t="e">
        <f t="shared" si="12"/>
        <v>#N/A</v>
      </c>
      <c r="M92" s="167" t="str">
        <f t="shared" si="13"/>
        <v/>
      </c>
      <c r="N92" s="310"/>
      <c r="O92" s="312"/>
      <c r="P92" s="312"/>
      <c r="Q92" s="312"/>
      <c r="R92" s="312"/>
      <c r="S92" s="312"/>
      <c r="T92" s="312"/>
      <c r="U92" s="312"/>
      <c r="V92" s="312"/>
      <c r="W92" s="75"/>
      <c r="X92" s="36"/>
    </row>
    <row r="93" spans="1:25" ht="25.2" customHeight="1" x14ac:dyDescent="0.3">
      <c r="A93" s="36"/>
      <c r="B93" s="73"/>
      <c r="C93" s="74"/>
      <c r="D93" s="115" t="str">
        <f>'Arrière plan'!U9</f>
        <v>Noue</v>
      </c>
      <c r="E93" s="134" t="e">
        <f>IF(SUMIF(Inventaire!$D$16:$D$115,D93,Inventaire!$AC$16:$AC$115)=0,NA(),SUMIF(Inventaire!$D$16:$D$115,D93,Inventaire!$AC$16:$AC$115))</f>
        <v>#N/A</v>
      </c>
      <c r="F93" s="156" t="e">
        <f t="shared" si="6"/>
        <v>#N/A</v>
      </c>
      <c r="G93" s="156" t="e">
        <f t="shared" si="7"/>
        <v>#N/A</v>
      </c>
      <c r="H93" s="156" t="e">
        <f t="shared" si="8"/>
        <v>#N/A</v>
      </c>
      <c r="I93" s="156" t="e">
        <f t="shared" si="9"/>
        <v>#N/A</v>
      </c>
      <c r="J93" s="156" t="e">
        <f t="shared" si="10"/>
        <v>#N/A</v>
      </c>
      <c r="K93" s="156" t="e">
        <f t="shared" si="11"/>
        <v>#N/A</v>
      </c>
      <c r="L93" s="164" t="e">
        <f t="shared" si="12"/>
        <v>#N/A</v>
      </c>
      <c r="M93" s="167" t="str">
        <f>IFERROR(HLOOKUP(L93,$F$86:$K$87,2,FALSE),"")</f>
        <v/>
      </c>
      <c r="N93" s="310"/>
      <c r="O93" s="312"/>
      <c r="P93" s="312"/>
      <c r="Q93" s="312"/>
      <c r="R93" s="312"/>
      <c r="S93" s="312"/>
      <c r="T93" s="312"/>
      <c r="U93" s="312"/>
      <c r="V93" s="312"/>
      <c r="W93" s="75"/>
      <c r="X93" s="36"/>
    </row>
    <row r="94" spans="1:25" ht="25.2" customHeight="1" x14ac:dyDescent="0.3">
      <c r="A94" s="36"/>
      <c r="B94" s="73"/>
      <c r="C94" s="74"/>
      <c r="D94" s="115" t="str">
        <f>'Arrière plan'!U10</f>
        <v>Bande filtrante</v>
      </c>
      <c r="E94" s="134" t="e">
        <f>IF(SUMIF(Inventaire!$D$16:$D$115,D94,Inventaire!$AC$16:$AC$115)=0,NA(),SUMIF(Inventaire!$D$16:$D$115,D94,Inventaire!$AC$16:$AC$115))</f>
        <v>#N/A</v>
      </c>
      <c r="F94" s="156" t="e">
        <f t="shared" si="6"/>
        <v>#N/A</v>
      </c>
      <c r="G94" s="156" t="e">
        <f t="shared" si="7"/>
        <v>#N/A</v>
      </c>
      <c r="H94" s="156" t="e">
        <f t="shared" si="8"/>
        <v>#N/A</v>
      </c>
      <c r="I94" s="156" t="e">
        <f t="shared" si="9"/>
        <v>#N/A</v>
      </c>
      <c r="J94" s="156" t="e">
        <f t="shared" si="10"/>
        <v>#N/A</v>
      </c>
      <c r="K94" s="156" t="e">
        <f t="shared" si="11"/>
        <v>#N/A</v>
      </c>
      <c r="L94" s="164" t="e">
        <f t="shared" si="12"/>
        <v>#N/A</v>
      </c>
      <c r="M94" s="167" t="str">
        <f t="shared" si="13"/>
        <v/>
      </c>
      <c r="N94" s="310"/>
      <c r="O94" s="312"/>
      <c r="P94" s="312"/>
      <c r="Q94" s="312"/>
      <c r="R94" s="312"/>
      <c r="S94" s="312"/>
      <c r="T94" s="312"/>
      <c r="U94" s="312"/>
      <c r="V94" s="312"/>
      <c r="W94" s="75"/>
      <c r="X94" s="36"/>
    </row>
    <row r="95" spans="1:25" ht="25.2" customHeight="1" x14ac:dyDescent="0.3">
      <c r="A95" s="36"/>
      <c r="B95" s="73"/>
      <c r="C95" s="74"/>
      <c r="D95" s="115" t="str">
        <f>'Arrière plan'!U11</f>
        <v>Fosse d'arbres drainante</v>
      </c>
      <c r="E95" s="134" t="e">
        <f>IF(SUMIF(Inventaire!$D$16:$D$115,D95,Inventaire!$AC$16:$AC$115)=0,NA(),SUMIF(Inventaire!$D$16:$D$115,D95,Inventaire!$AC$16:$AC$115))</f>
        <v>#N/A</v>
      </c>
      <c r="F95" s="156" t="e">
        <f t="shared" si="6"/>
        <v>#N/A</v>
      </c>
      <c r="G95" s="156" t="e">
        <f t="shared" si="7"/>
        <v>#N/A</v>
      </c>
      <c r="H95" s="156" t="e">
        <f t="shared" si="8"/>
        <v>#N/A</v>
      </c>
      <c r="I95" s="156" t="e">
        <f t="shared" si="9"/>
        <v>#N/A</v>
      </c>
      <c r="J95" s="156" t="e">
        <f t="shared" si="10"/>
        <v>#N/A</v>
      </c>
      <c r="K95" s="156" t="e">
        <f t="shared" si="11"/>
        <v>#N/A</v>
      </c>
      <c r="L95" s="164" t="e">
        <f>IF(SUM(F95:J95)=0,0,ROUND(SUMPRODUCT(F95:J95,$F$86:$J$86)/SUM(F95:J95),0))</f>
        <v>#N/A</v>
      </c>
      <c r="M95" s="167" t="str">
        <f>IFERROR(HLOOKUP(L95,$F$86:$K$87,2,FALSE),"")</f>
        <v/>
      </c>
      <c r="N95" s="310"/>
      <c r="O95" s="312"/>
      <c r="P95" s="312"/>
      <c r="Q95" s="312"/>
      <c r="R95" s="312"/>
      <c r="S95" s="312"/>
      <c r="T95" s="312"/>
      <c r="U95" s="312"/>
      <c r="V95" s="312"/>
      <c r="W95" s="75"/>
      <c r="X95" s="36"/>
    </row>
    <row r="96" spans="1:25" ht="25.2" customHeight="1" x14ac:dyDescent="0.3">
      <c r="A96" s="36"/>
      <c r="B96" s="73"/>
      <c r="C96" s="74"/>
      <c r="D96" s="274">
        <f>'Arrière plan'!U12</f>
        <v>0</v>
      </c>
      <c r="E96" s="134" t="e">
        <f>IF(SUMIF(Inventaire!$D$16:$D$115,D96,Inventaire!$AC$16:$AC$115)=0,NA(),SUMIF(Inventaire!$D$16:$D$115,D96,Inventaire!$AC$16:$AC$115))</f>
        <v>#N/A</v>
      </c>
      <c r="F96" s="156" t="e">
        <f t="shared" si="6"/>
        <v>#N/A</v>
      </c>
      <c r="G96" s="156" t="e">
        <f t="shared" si="7"/>
        <v>#N/A</v>
      </c>
      <c r="H96" s="156" t="e">
        <f t="shared" si="8"/>
        <v>#N/A</v>
      </c>
      <c r="I96" s="156" t="e">
        <f t="shared" si="9"/>
        <v>#N/A</v>
      </c>
      <c r="J96" s="156" t="e">
        <f t="shared" si="10"/>
        <v>#N/A</v>
      </c>
      <c r="K96" s="156" t="e">
        <f t="shared" si="11"/>
        <v>#N/A</v>
      </c>
      <c r="L96" s="164" t="e">
        <f t="shared" ref="L96:L98" si="14">IF(SUM(F96:J96)=0,0,ROUND(SUMPRODUCT(F96:J96,$F$86:$J$86)/SUM(F96:J96),0))</f>
        <v>#N/A</v>
      </c>
      <c r="M96" s="167" t="str">
        <f>IFERROR(HLOOKUP(L96,$F$86:$K$87,2,FALSE),"")</f>
        <v/>
      </c>
      <c r="N96" s="310"/>
      <c r="O96" s="312"/>
      <c r="P96" s="312"/>
      <c r="Q96" s="312"/>
      <c r="R96" s="312"/>
      <c r="S96" s="312"/>
      <c r="T96" s="312"/>
      <c r="U96" s="312"/>
      <c r="V96" s="312"/>
      <c r="W96" s="75"/>
      <c r="X96" s="36"/>
    </row>
    <row r="97" spans="1:24" ht="25.2" customHeight="1" x14ac:dyDescent="0.3">
      <c r="A97" s="36"/>
      <c r="B97" s="73"/>
      <c r="C97" s="74"/>
      <c r="D97" s="274">
        <f>'Arrière plan'!U13</f>
        <v>0</v>
      </c>
      <c r="E97" s="134" t="e">
        <f>IF(SUMIF(Inventaire!$D$16:$D$115,D97,Inventaire!$AC$16:$AC$115)=0,NA(),SUMIF(Inventaire!$D$16:$D$115,D97,Inventaire!$AC$16:$AC$115))</f>
        <v>#N/A</v>
      </c>
      <c r="F97" s="156" t="e">
        <f t="shared" si="6"/>
        <v>#N/A</v>
      </c>
      <c r="G97" s="156" t="e">
        <f t="shared" si="7"/>
        <v>#N/A</v>
      </c>
      <c r="H97" s="156" t="e">
        <f t="shared" si="8"/>
        <v>#N/A</v>
      </c>
      <c r="I97" s="156" t="e">
        <f t="shared" si="9"/>
        <v>#N/A</v>
      </c>
      <c r="J97" s="156" t="e">
        <f t="shared" si="10"/>
        <v>#N/A</v>
      </c>
      <c r="K97" s="156" t="e">
        <f t="shared" si="11"/>
        <v>#N/A</v>
      </c>
      <c r="L97" s="164" t="e">
        <f t="shared" si="14"/>
        <v>#N/A</v>
      </c>
      <c r="M97" s="167" t="str">
        <f>IFERROR(HLOOKUP(L97,$F$86:$K$87,2,FALSE),"")</f>
        <v/>
      </c>
      <c r="N97" s="310"/>
      <c r="O97" s="312"/>
      <c r="P97" s="312"/>
      <c r="Q97" s="312"/>
      <c r="R97" s="312"/>
      <c r="S97" s="312"/>
      <c r="T97" s="312"/>
      <c r="U97" s="312"/>
      <c r="V97" s="312"/>
      <c r="W97" s="75"/>
      <c r="X97" s="36"/>
    </row>
    <row r="98" spans="1:24" ht="25.2" customHeight="1" x14ac:dyDescent="0.3">
      <c r="A98" s="36"/>
      <c r="B98" s="73"/>
      <c r="C98" s="74"/>
      <c r="D98" s="274">
        <f>'Arrière plan'!U14</f>
        <v>0</v>
      </c>
      <c r="E98" s="134" t="e">
        <f>IF(SUMIF(Inventaire!$D$16:$D$115,D98,Inventaire!$AC$16:$AC$115)=0,NA(),SUMIF(Inventaire!$D$16:$D$115,D98,Inventaire!$AC$16:$AC$115))</f>
        <v>#N/A</v>
      </c>
      <c r="F98" s="156" t="e">
        <f t="shared" si="6"/>
        <v>#N/A</v>
      </c>
      <c r="G98" s="156" t="e">
        <f t="shared" si="7"/>
        <v>#N/A</v>
      </c>
      <c r="H98" s="156" t="e">
        <f t="shared" si="8"/>
        <v>#N/A</v>
      </c>
      <c r="I98" s="156" t="e">
        <f t="shared" si="9"/>
        <v>#N/A</v>
      </c>
      <c r="J98" s="156" t="e">
        <f t="shared" si="10"/>
        <v>#N/A</v>
      </c>
      <c r="K98" s="156" t="e">
        <f t="shared" si="11"/>
        <v>#N/A</v>
      </c>
      <c r="L98" s="164" t="e">
        <f t="shared" si="14"/>
        <v>#N/A</v>
      </c>
      <c r="M98" s="167" t="str">
        <f t="shared" ref="M98" si="15">IFERROR(HLOOKUP(L98,$F$86:$K$87,2,FALSE),"")</f>
        <v/>
      </c>
      <c r="N98" s="310"/>
      <c r="O98" s="312"/>
      <c r="P98" s="312"/>
      <c r="Q98" s="312"/>
      <c r="R98" s="312"/>
      <c r="S98" s="312"/>
      <c r="T98" s="312"/>
      <c r="U98" s="312"/>
      <c r="V98" s="312"/>
      <c r="W98" s="75"/>
      <c r="X98" s="36"/>
    </row>
    <row r="99" spans="1:24" ht="25.2" customHeight="1" x14ac:dyDescent="0.3">
      <c r="A99" s="36"/>
      <c r="B99" s="73"/>
      <c r="C99" s="74"/>
      <c r="D99" s="274">
        <f>'Arrière plan'!U15</f>
        <v>0</v>
      </c>
      <c r="E99" s="134" t="e">
        <f>IF(SUMIF(Inventaire!$D$16:$D$115,D99,Inventaire!$AC$16:$AC$115)=0,NA(),SUMIF(Inventaire!$D$16:$D$115,D99,Inventaire!$AC$16:$AC$115))</f>
        <v>#N/A</v>
      </c>
      <c r="F99" s="156" t="e">
        <f t="shared" si="6"/>
        <v>#N/A</v>
      </c>
      <c r="G99" s="156" t="e">
        <f t="shared" ref="G99:G100" si="16">IFERROR(_xlfn.PERCENTOF(J49,E99),NA())</f>
        <v>#N/A</v>
      </c>
      <c r="H99" s="156" t="e">
        <f t="shared" ref="H99:H100" si="17">IFERROR(_xlfn.PERCENTOF(L49,E99),NA())</f>
        <v>#N/A</v>
      </c>
      <c r="I99" s="156" t="e">
        <f t="shared" ref="I99:I100" si="18">IFERROR(_xlfn.PERCENTOF(N49,E99),NA())</f>
        <v>#N/A</v>
      </c>
      <c r="J99" s="156" t="e">
        <f t="shared" ref="J99:J100" si="19">IFERROR(_xlfn.PERCENTOF(P49,E99),NA())</f>
        <v>#N/A</v>
      </c>
      <c r="K99" s="156" t="e">
        <f t="shared" ref="K99:K100" si="20">IFERROR(_xlfn.PERCENTOF(R49,E99),NA())</f>
        <v>#N/A</v>
      </c>
      <c r="L99" s="164" t="e">
        <f>IF(SUM(F99:J99)=0,0,ROUND(SUMPRODUCT(F99:J99,$F$86:$J$86)/SUM(F99:J99),0))</f>
        <v>#N/A</v>
      </c>
      <c r="M99" s="167" t="str">
        <f>IFERROR(HLOOKUP(L99,$F$86:$K$87,2,FALSE),"")</f>
        <v/>
      </c>
      <c r="N99" s="310"/>
      <c r="O99" s="312"/>
      <c r="P99" s="312"/>
      <c r="Q99" s="312"/>
      <c r="R99" s="312"/>
      <c r="S99" s="312"/>
      <c r="T99" s="312"/>
      <c r="U99" s="312"/>
      <c r="V99" s="312"/>
      <c r="W99" s="75"/>
      <c r="X99" s="36"/>
    </row>
    <row r="100" spans="1:24" ht="25.2" customHeight="1" x14ac:dyDescent="0.3">
      <c r="A100" s="36"/>
      <c r="B100" s="73"/>
      <c r="C100" s="74"/>
      <c r="D100" s="274">
        <f>'Arrière plan'!U16</f>
        <v>0</v>
      </c>
      <c r="E100" s="134" t="e">
        <f>IF(SUMIF(Inventaire!$D$16:$D$115,D100,Inventaire!$AC$16:$AC$115)=0,NA(),SUMIF(Inventaire!$D$16:$D$115,D100,Inventaire!$AC$16:$AC$115))</f>
        <v>#N/A</v>
      </c>
      <c r="F100" s="156" t="e">
        <f t="shared" si="6"/>
        <v>#N/A</v>
      </c>
      <c r="G100" s="156" t="e">
        <f t="shared" si="16"/>
        <v>#N/A</v>
      </c>
      <c r="H100" s="156" t="e">
        <f t="shared" si="17"/>
        <v>#N/A</v>
      </c>
      <c r="I100" s="156" t="e">
        <f t="shared" si="18"/>
        <v>#N/A</v>
      </c>
      <c r="J100" s="156" t="e">
        <f t="shared" si="19"/>
        <v>#N/A</v>
      </c>
      <c r="K100" s="156" t="e">
        <f t="shared" si="20"/>
        <v>#N/A</v>
      </c>
      <c r="L100" s="164" t="e">
        <f>IF(SUM(F100:J100)=0,0,ROUND(SUMPRODUCT(F100:J100,$F$86:$J$86)/SUM(F100:J100),0))</f>
        <v>#N/A</v>
      </c>
      <c r="M100" s="167" t="str">
        <f>IFERROR(HLOOKUP(L100,$F$86:$K$87,2,FALSE),"")</f>
        <v/>
      </c>
      <c r="N100" s="310"/>
      <c r="O100" s="312"/>
      <c r="P100" s="312"/>
      <c r="Q100" s="312"/>
      <c r="R100" s="312"/>
      <c r="S100" s="312"/>
      <c r="T100" s="312"/>
      <c r="U100" s="312"/>
      <c r="V100" s="312"/>
      <c r="W100" s="75"/>
      <c r="X100" s="36"/>
    </row>
    <row r="101" spans="1:24" ht="25.2" customHeight="1" x14ac:dyDescent="0.3">
      <c r="A101" s="36"/>
      <c r="B101" s="73"/>
      <c r="C101" s="74"/>
      <c r="D101" s="160" t="s">
        <v>269</v>
      </c>
      <c r="E101" s="161" cm="1">
        <f t="array" ref="E101">SUM(IFERROR(E102:E108,0))</f>
        <v>0</v>
      </c>
      <c r="F101" s="162" t="e" cm="1">
        <f t="array" ref="F101">SUMPRODUCT(IFERROR(F102:F108,0),IFERROR($E$102:$E$108,0))/SUM(IFERROR($E$102:$E$108,0))</f>
        <v>#DIV/0!</v>
      </c>
      <c r="G101" s="162" t="e" cm="1">
        <f t="array" ref="G101">SUMPRODUCT(IFERROR(G102:G108,0),IFERROR($E$102:$E$108,0))/SUM(IFERROR($E$102:$E$108,0))</f>
        <v>#DIV/0!</v>
      </c>
      <c r="H101" s="162" t="e" cm="1">
        <f t="array" ref="H101">SUMPRODUCT(IFERROR(H102:H108,0),IFERROR($E$102:$E$108,0))/SUM(IFERROR($E$102:$E$108,0))</f>
        <v>#DIV/0!</v>
      </c>
      <c r="I101" s="162" t="e" cm="1">
        <f t="array" ref="I101">SUMPRODUCT(IFERROR(I102:I108,0),IFERROR($E$102:$E$108,0))/SUM(IFERROR($E$102:$E$108,0))</f>
        <v>#DIV/0!</v>
      </c>
      <c r="J101" s="162" t="e" cm="1">
        <f t="array" ref="J101">SUMPRODUCT(IFERROR(J102:J108,0),IFERROR($E$102:$E$108,0))/SUM(IFERROR($E$102:$E$108,0))</f>
        <v>#DIV/0!</v>
      </c>
      <c r="K101" s="162" t="e" cm="1">
        <f t="array" ref="K101">SUMPRODUCT(IFERROR(K102:K108,0),IFERROR($E$102:$E$108,0))/SUM(IFERROR($E$102:$E$108,0))</f>
        <v>#DIV/0!</v>
      </c>
      <c r="L101" s="163" t="e">
        <f>IF(SUM(F101:J101)=0,0,ROUND(SUMPRODUCT(F101:J101,$F$86:$J$86)/SUM(F101:J101),0))</f>
        <v>#DIV/0!</v>
      </c>
      <c r="M101" s="166" t="str">
        <f t="shared" si="13"/>
        <v/>
      </c>
      <c r="N101" s="310"/>
      <c r="O101" s="312"/>
      <c r="P101" s="312"/>
      <c r="Q101" s="312"/>
      <c r="R101" s="312"/>
      <c r="S101" s="312"/>
      <c r="T101" s="312"/>
      <c r="U101" s="312"/>
      <c r="V101" s="312"/>
      <c r="W101" s="75"/>
      <c r="X101" s="36"/>
    </row>
    <row r="102" spans="1:24" ht="25.2" customHeight="1" x14ac:dyDescent="0.3">
      <c r="A102" s="36"/>
      <c r="B102" s="73"/>
      <c r="C102" s="74"/>
      <c r="D102" s="115" t="str">
        <f>'Arrière plan'!U17</f>
        <v>Revêtement perméable</v>
      </c>
      <c r="E102" s="134" t="e">
        <f>IF(SUMIF(Inventaire!$D$16:$D$115,D102,Inventaire!$AC$16:$AC$115)=0,NA(),SUMIF(Inventaire!$D$16:$D$115,D102,Inventaire!$AC$16:$AC$115))</f>
        <v>#N/A</v>
      </c>
      <c r="F102" s="156" t="e">
        <f t="shared" ref="F102:F108" si="21">IFERROR(_xlfn.PERCENTOF(H51,E102),NA())</f>
        <v>#N/A</v>
      </c>
      <c r="G102" s="156" t="e">
        <f t="shared" ref="G102:G108" si="22">IFERROR(_xlfn.PERCENTOF(J51,E102),NA())</f>
        <v>#N/A</v>
      </c>
      <c r="H102" s="156" t="e">
        <f t="shared" ref="H102:H108" si="23">IFERROR(_xlfn.PERCENTOF(L51,E102),NA())</f>
        <v>#N/A</v>
      </c>
      <c r="I102" s="156" t="e">
        <f t="shared" ref="I102:I108" si="24">IFERROR(_xlfn.PERCENTOF(N51,E102),NA())</f>
        <v>#N/A</v>
      </c>
      <c r="J102" s="156" t="e">
        <f t="shared" ref="J102:J108" si="25">IFERROR(_xlfn.PERCENTOF(P51,E102),NA())</f>
        <v>#N/A</v>
      </c>
      <c r="K102" s="156" t="e">
        <f t="shared" ref="K102:K108" si="26">IFERROR(_xlfn.PERCENTOF(R51,E102),NA())</f>
        <v>#N/A</v>
      </c>
      <c r="L102" s="164" t="e">
        <f t="shared" si="12"/>
        <v>#N/A</v>
      </c>
      <c r="M102" s="167" t="str">
        <f t="shared" si="13"/>
        <v/>
      </c>
      <c r="N102" s="309"/>
      <c r="O102" s="309"/>
      <c r="P102" s="309"/>
      <c r="Q102" s="309"/>
      <c r="R102" s="309"/>
      <c r="S102" s="309"/>
      <c r="T102" s="309"/>
      <c r="U102" s="309"/>
      <c r="V102" s="309"/>
      <c r="W102" s="75"/>
      <c r="X102" s="36"/>
    </row>
    <row r="103" spans="1:24" ht="25.2" customHeight="1" x14ac:dyDescent="0.3">
      <c r="A103" s="36"/>
      <c r="B103" s="73"/>
      <c r="C103" s="74"/>
      <c r="D103" s="117" t="str">
        <f>'Arrière plan'!U18</f>
        <v>Puits d'infiltration</v>
      </c>
      <c r="E103" s="134" t="e">
        <f>IF(SUMIF(Inventaire!$D$16:$D$115,D103,Inventaire!$AC$16:$AC$115)=0,NA(),SUMIF(Inventaire!$D$16:$D$115,D103,Inventaire!$AC$16:$AC$115))</f>
        <v>#N/A</v>
      </c>
      <c r="F103" s="156" t="e">
        <f t="shared" si="21"/>
        <v>#N/A</v>
      </c>
      <c r="G103" s="156" t="e">
        <f t="shared" si="22"/>
        <v>#N/A</v>
      </c>
      <c r="H103" s="156" t="e">
        <f t="shared" si="23"/>
        <v>#N/A</v>
      </c>
      <c r="I103" s="156" t="e">
        <f t="shared" si="24"/>
        <v>#N/A</v>
      </c>
      <c r="J103" s="156" t="e">
        <f t="shared" si="25"/>
        <v>#N/A</v>
      </c>
      <c r="K103" s="156" t="e">
        <f t="shared" si="26"/>
        <v>#N/A</v>
      </c>
      <c r="L103" s="164" t="e">
        <f t="shared" si="12"/>
        <v>#N/A</v>
      </c>
      <c r="M103" s="167" t="str">
        <f t="shared" si="13"/>
        <v/>
      </c>
      <c r="N103" s="309"/>
      <c r="O103" s="309"/>
      <c r="P103" s="309"/>
      <c r="Q103" s="309"/>
      <c r="R103" s="309"/>
      <c r="S103" s="309"/>
      <c r="T103" s="309"/>
      <c r="U103" s="309"/>
      <c r="V103" s="309"/>
      <c r="W103" s="75"/>
      <c r="X103" s="36"/>
    </row>
    <row r="104" spans="1:24" ht="25.2" customHeight="1" x14ac:dyDescent="0.3">
      <c r="A104" s="36"/>
      <c r="B104" s="73"/>
      <c r="C104" s="74"/>
      <c r="D104" s="117" t="str">
        <f>'Arrière plan'!U19</f>
        <v>Tranchée d'infiltration</v>
      </c>
      <c r="E104" s="134" t="e">
        <f>IF(SUMIF(Inventaire!$D$16:$D$115,D104,Inventaire!$AC$16:$AC$115)=0,NA(),SUMIF(Inventaire!$D$16:$D$115,D104,Inventaire!$AC$16:$AC$115))</f>
        <v>#N/A</v>
      </c>
      <c r="F104" s="156" t="e">
        <f t="shared" si="21"/>
        <v>#N/A</v>
      </c>
      <c r="G104" s="156" t="e">
        <f t="shared" si="22"/>
        <v>#N/A</v>
      </c>
      <c r="H104" s="156" t="e">
        <f t="shared" si="23"/>
        <v>#N/A</v>
      </c>
      <c r="I104" s="156" t="e">
        <f t="shared" si="24"/>
        <v>#N/A</v>
      </c>
      <c r="J104" s="156" t="e">
        <f t="shared" si="25"/>
        <v>#N/A</v>
      </c>
      <c r="K104" s="156" t="e">
        <f t="shared" si="26"/>
        <v>#N/A</v>
      </c>
      <c r="L104" s="164" t="e">
        <f>IF(SUM(F104:J104)=0,0,ROUND(SUMPRODUCT(F104:J104,$F$86:$J$86)/SUM(F104:J104),0))</f>
        <v>#N/A</v>
      </c>
      <c r="M104" s="167" t="str">
        <f t="shared" si="13"/>
        <v/>
      </c>
      <c r="N104" s="309"/>
      <c r="O104" s="309"/>
      <c r="P104" s="309"/>
      <c r="Q104" s="309"/>
      <c r="R104" s="309"/>
      <c r="S104" s="309"/>
      <c r="T104" s="309"/>
      <c r="U104" s="309"/>
      <c r="V104" s="309"/>
      <c r="W104" s="75"/>
      <c r="X104" s="36"/>
    </row>
    <row r="105" spans="1:24" ht="25.2" customHeight="1" x14ac:dyDescent="0.3">
      <c r="A105" s="36"/>
      <c r="B105" s="73"/>
      <c r="C105" s="74"/>
      <c r="D105" s="117" t="str">
        <f>'Arrière plan'!U20</f>
        <v>Conduite d'exfiltration / infiltration</v>
      </c>
      <c r="E105" s="134" t="e">
        <f>IF(SUMIF(Inventaire!$D$16:$D$115,D105,Inventaire!$AC$16:$AC$115)=0,NA(),SUMIF(Inventaire!$D$16:$D$115,D105,Inventaire!$AC$16:$AC$115))</f>
        <v>#N/A</v>
      </c>
      <c r="F105" s="156" t="e">
        <f t="shared" si="21"/>
        <v>#N/A</v>
      </c>
      <c r="G105" s="156" t="e">
        <f t="shared" si="22"/>
        <v>#N/A</v>
      </c>
      <c r="H105" s="156" t="e">
        <f t="shared" si="23"/>
        <v>#N/A</v>
      </c>
      <c r="I105" s="156" t="e">
        <f t="shared" si="24"/>
        <v>#N/A</v>
      </c>
      <c r="J105" s="156" t="e">
        <f t="shared" si="25"/>
        <v>#N/A</v>
      </c>
      <c r="K105" s="156" t="e">
        <f t="shared" si="26"/>
        <v>#N/A</v>
      </c>
      <c r="L105" s="164" t="e">
        <f t="shared" si="12"/>
        <v>#N/A</v>
      </c>
      <c r="M105" s="167" t="str">
        <f>IFERROR(HLOOKUP(L105,$F$86:$K$87,2,FALSE),"")</f>
        <v/>
      </c>
      <c r="N105" s="314"/>
      <c r="O105" s="315"/>
      <c r="P105" s="315"/>
      <c r="Q105" s="315"/>
      <c r="R105" s="315"/>
      <c r="S105" s="315"/>
      <c r="T105" s="315"/>
      <c r="U105" s="315"/>
      <c r="V105" s="315"/>
      <c r="W105" s="75"/>
      <c r="X105" s="36"/>
    </row>
    <row r="106" spans="1:24" ht="25.2" customHeight="1" x14ac:dyDescent="0.3">
      <c r="A106" s="36"/>
      <c r="B106" s="73"/>
      <c r="C106" s="74"/>
      <c r="D106" s="274">
        <f>'Arrière plan'!U21</f>
        <v>0</v>
      </c>
      <c r="E106" s="134" t="e">
        <f>IF(SUMIF(Inventaire!$D$16:$D$115,D106,Inventaire!$AC$16:$AC$115)=0,NA(),SUMIF(Inventaire!$D$16:$D$115,D106,Inventaire!$AC$16:$AC$115))</f>
        <v>#N/A</v>
      </c>
      <c r="F106" s="156" t="e">
        <f t="shared" si="21"/>
        <v>#N/A</v>
      </c>
      <c r="G106" s="156" t="e">
        <f t="shared" si="22"/>
        <v>#N/A</v>
      </c>
      <c r="H106" s="156" t="e">
        <f t="shared" si="23"/>
        <v>#N/A</v>
      </c>
      <c r="I106" s="156" t="e">
        <f t="shared" si="24"/>
        <v>#N/A</v>
      </c>
      <c r="J106" s="156" t="e">
        <f t="shared" si="25"/>
        <v>#N/A</v>
      </c>
      <c r="K106" s="156" t="e">
        <f t="shared" si="26"/>
        <v>#N/A</v>
      </c>
      <c r="L106" s="164" t="e">
        <f>IF(SUM(F106:J106)=0,0,ROUND(SUMPRODUCT(F106:J106,$F$86:$J$86)/SUM(F106:J106),0))</f>
        <v>#N/A</v>
      </c>
      <c r="M106" s="167" t="str">
        <f>IFERROR(HLOOKUP(L106,$F$86:$K$87,2,FALSE),"")</f>
        <v/>
      </c>
      <c r="N106" s="314"/>
      <c r="O106" s="315"/>
      <c r="P106" s="315"/>
      <c r="Q106" s="315"/>
      <c r="R106" s="315"/>
      <c r="S106" s="315"/>
      <c r="T106" s="315"/>
      <c r="U106" s="315"/>
      <c r="V106" s="315"/>
      <c r="W106" s="75"/>
      <c r="X106" s="36"/>
    </row>
    <row r="107" spans="1:24" ht="25.2" customHeight="1" x14ac:dyDescent="0.3">
      <c r="A107" s="36"/>
      <c r="B107" s="73"/>
      <c r="C107" s="74"/>
      <c r="D107" s="274">
        <f>'Arrière plan'!U22</f>
        <v>0</v>
      </c>
      <c r="E107" s="134" t="e">
        <f>IF(SUMIF(Inventaire!$D$16:$D$115,D107,Inventaire!$AC$16:$AC$115)=0,NA(),SUMIF(Inventaire!$D$16:$D$115,D107,Inventaire!$AC$16:$AC$115))</f>
        <v>#N/A</v>
      </c>
      <c r="F107" s="156" t="e">
        <f t="shared" si="21"/>
        <v>#N/A</v>
      </c>
      <c r="G107" s="156" t="e">
        <f t="shared" si="22"/>
        <v>#N/A</v>
      </c>
      <c r="H107" s="156" t="e">
        <f t="shared" si="23"/>
        <v>#N/A</v>
      </c>
      <c r="I107" s="156" t="e">
        <f t="shared" si="24"/>
        <v>#N/A</v>
      </c>
      <c r="J107" s="156" t="e">
        <f t="shared" si="25"/>
        <v>#N/A</v>
      </c>
      <c r="K107" s="156" t="e">
        <f t="shared" si="26"/>
        <v>#N/A</v>
      </c>
      <c r="L107" s="164" t="e">
        <f t="shared" si="12"/>
        <v>#N/A</v>
      </c>
      <c r="M107" s="167" t="str">
        <f>IFERROR(HLOOKUP(L107,$F$86:$K$87,2,FALSE),"")</f>
        <v/>
      </c>
      <c r="N107" s="314"/>
      <c r="O107" s="315"/>
      <c r="P107" s="315"/>
      <c r="Q107" s="315"/>
      <c r="R107" s="315"/>
      <c r="S107" s="315"/>
      <c r="T107" s="315"/>
      <c r="U107" s="315"/>
      <c r="V107" s="315"/>
      <c r="W107" s="75"/>
      <c r="X107" s="36"/>
    </row>
    <row r="108" spans="1:24" ht="25.2" customHeight="1" x14ac:dyDescent="0.3">
      <c r="A108" s="36"/>
      <c r="B108" s="73"/>
      <c r="C108" s="74"/>
      <c r="D108" s="274">
        <f>'Arrière plan'!U23</f>
        <v>0</v>
      </c>
      <c r="E108" s="134" t="e">
        <f>IF(SUMIF(Inventaire!$D$16:$D$115,D108,Inventaire!$AC$16:$AC$115)=0,NA(),SUMIF(Inventaire!$D$16:$D$115,D108,Inventaire!$AC$16:$AC$115))</f>
        <v>#N/A</v>
      </c>
      <c r="F108" s="156" t="e">
        <f t="shared" si="21"/>
        <v>#N/A</v>
      </c>
      <c r="G108" s="156" t="e">
        <f t="shared" si="22"/>
        <v>#N/A</v>
      </c>
      <c r="H108" s="156" t="e">
        <f t="shared" si="23"/>
        <v>#N/A</v>
      </c>
      <c r="I108" s="156" t="e">
        <f t="shared" si="24"/>
        <v>#N/A</v>
      </c>
      <c r="J108" s="156" t="e">
        <f t="shared" si="25"/>
        <v>#N/A</v>
      </c>
      <c r="K108" s="156" t="e">
        <f t="shared" si="26"/>
        <v>#N/A</v>
      </c>
      <c r="L108" s="164" t="e">
        <f>IF(SUM(F108:J108)=0,0,ROUND(SUMPRODUCT(F108:J108,$F$86:$J$86)/SUM(F108:J108),0))</f>
        <v>#N/A</v>
      </c>
      <c r="M108" s="167" t="str">
        <f t="shared" si="13"/>
        <v/>
      </c>
      <c r="N108" s="314"/>
      <c r="O108" s="315"/>
      <c r="P108" s="315"/>
      <c r="Q108" s="315"/>
      <c r="R108" s="315"/>
      <c r="S108" s="315"/>
      <c r="T108" s="315"/>
      <c r="U108" s="315"/>
      <c r="V108" s="315"/>
      <c r="W108" s="75"/>
      <c r="X108" s="36"/>
    </row>
    <row r="109" spans="1:24" ht="25.2" customHeight="1" x14ac:dyDescent="0.3">
      <c r="A109" s="36"/>
      <c r="B109" s="73"/>
      <c r="C109" s="74"/>
      <c r="D109" s="160" t="s">
        <v>258</v>
      </c>
      <c r="E109" s="161" cm="1">
        <f t="array" ref="E109">SUM(IFERROR(E110:E112,0))</f>
        <v>0</v>
      </c>
      <c r="F109" s="162" t="e" cm="1">
        <f t="array" ref="F109">SUMPRODUCT(IFERROR(F110:F112,0),IFERROR($E$110:$E$112,0))/SUM(IFERROR($E$110:$E$112,0))</f>
        <v>#DIV/0!</v>
      </c>
      <c r="G109" s="162" t="e" cm="1">
        <f t="array" ref="G109">SUMPRODUCT(IFERROR(G110:G112,0),IFERROR($E$110:$E$112,0))/SUM(IFERROR($E$110:$E$112,0))</f>
        <v>#DIV/0!</v>
      </c>
      <c r="H109" s="162" t="e" cm="1">
        <f t="array" ref="H109">SUMPRODUCT(IFERROR(H110:H112,0),IFERROR($E$110:$E$112,0))/SUM(IFERROR($E$110:$E$112,0))</f>
        <v>#DIV/0!</v>
      </c>
      <c r="I109" s="162" t="e" cm="1">
        <f t="array" ref="I109">SUMPRODUCT(IFERROR(I110:I112,0),IFERROR($E$110:$E$112,0))/SUM(IFERROR($E$110:$E$112,0))</f>
        <v>#DIV/0!</v>
      </c>
      <c r="J109" s="162" t="e" cm="1">
        <f t="array" ref="J109">SUMPRODUCT(IFERROR(J110:J112,0),IFERROR($E$110:$E$112,0))/SUM(IFERROR($E$110:$E$112,0))</f>
        <v>#DIV/0!</v>
      </c>
      <c r="K109" s="162" t="e" cm="1">
        <f t="array" ref="K109">SUMPRODUCT(IFERROR(K110:K112,0),IFERROR($E$110:$E$112,0))/SUM(IFERROR($E$110:$E$112,0))</f>
        <v>#DIV/0!</v>
      </c>
      <c r="L109" s="163" t="e">
        <f>IF(SUM(F109:J109)=0,0,ROUND(SUMPRODUCT(F109:J109,$F$86:$J$86)/SUM(F109:J109),0))</f>
        <v>#DIV/0!</v>
      </c>
      <c r="M109" s="166" t="str">
        <f t="shared" si="13"/>
        <v/>
      </c>
      <c r="N109" s="314"/>
      <c r="O109" s="315"/>
      <c r="P109" s="315"/>
      <c r="Q109" s="315"/>
      <c r="R109" s="315"/>
      <c r="S109" s="315"/>
      <c r="T109" s="315"/>
      <c r="U109" s="315"/>
      <c r="V109" s="315"/>
      <c r="W109" s="75"/>
      <c r="X109" s="36"/>
    </row>
    <row r="110" spans="1:24" ht="25.2" customHeight="1" x14ac:dyDescent="0.3">
      <c r="A110" s="36"/>
      <c r="B110" s="73"/>
      <c r="C110" s="74"/>
      <c r="D110" s="274">
        <f>'Arrière plan'!U24</f>
        <v>0</v>
      </c>
      <c r="E110" s="134" t="e">
        <f>IF(SUMIF(Inventaire!$D$16:$D$115,D110,Inventaire!$AC$16:$AC$115)=0,NA(),SUMIF(Inventaire!$D$16:$D$115,D110,Inventaire!$AC$16:$AC$115))</f>
        <v>#N/A</v>
      </c>
      <c r="F110" s="156" t="e">
        <f>IFERROR(_xlfn.PERCENTOF(H58,E110),NA())</f>
        <v>#N/A</v>
      </c>
      <c r="G110" s="156" t="e">
        <f>IFERROR(_xlfn.PERCENTOF(J58,E110),NA())</f>
        <v>#N/A</v>
      </c>
      <c r="H110" s="156" t="e">
        <f>IFERROR(_xlfn.PERCENTOF(L58,E110),NA())</f>
        <v>#N/A</v>
      </c>
      <c r="I110" s="156" t="e">
        <f>IFERROR(_xlfn.PERCENTOF(N58,E110),NA())</f>
        <v>#N/A</v>
      </c>
      <c r="J110" s="156" t="e">
        <f>IFERROR(_xlfn.PERCENTOF(P58,E110),NA())</f>
        <v>#N/A</v>
      </c>
      <c r="K110" s="156" t="e">
        <f>IFERROR(_xlfn.PERCENTOF(R58,E110),NA())</f>
        <v>#N/A</v>
      </c>
      <c r="L110" s="164" t="e">
        <f>IF(SUM(F110:J110)=0,0,ROUND(SUMPRODUCT(F110:J110,$F$86:$J$86)/SUM(F110:J110),0))</f>
        <v>#N/A</v>
      </c>
      <c r="M110" s="167" t="str">
        <f>IFERROR(HLOOKUP(L110,$F$86:$K$87,2,FALSE),"")</f>
        <v/>
      </c>
      <c r="N110" s="314"/>
      <c r="O110" s="315"/>
      <c r="P110" s="315"/>
      <c r="Q110" s="315"/>
      <c r="R110" s="315"/>
      <c r="S110" s="315"/>
      <c r="T110" s="315"/>
      <c r="U110" s="315"/>
      <c r="V110" s="315"/>
      <c r="W110" s="75"/>
      <c r="X110" s="36"/>
    </row>
    <row r="111" spans="1:24" ht="25.2" customHeight="1" x14ac:dyDescent="0.3">
      <c r="A111" s="36"/>
      <c r="B111" s="73"/>
      <c r="C111" s="74"/>
      <c r="D111" s="274">
        <f>'Arrière plan'!U25</f>
        <v>0</v>
      </c>
      <c r="E111" s="134" t="e">
        <f>IF(SUMIF(Inventaire!$D$16:$D$115,D111,Inventaire!$AC$16:$AC$115)=0,NA(),SUMIF(Inventaire!$D$16:$D$115,D111,Inventaire!$AC$16:$AC$115))</f>
        <v>#N/A</v>
      </c>
      <c r="F111" s="156" t="e">
        <f>IFERROR(_xlfn.PERCENTOF(H59,E111),NA())</f>
        <v>#N/A</v>
      </c>
      <c r="G111" s="156" t="e">
        <f>IFERROR(_xlfn.PERCENTOF(J59,E111),NA())</f>
        <v>#N/A</v>
      </c>
      <c r="H111" s="156" t="e">
        <f>IFERROR(_xlfn.PERCENTOF(L59,E111),NA())</f>
        <v>#N/A</v>
      </c>
      <c r="I111" s="156" t="e">
        <f>IFERROR(_xlfn.PERCENTOF(N59,E111),NA())</f>
        <v>#N/A</v>
      </c>
      <c r="J111" s="156" t="e">
        <f>IFERROR(_xlfn.PERCENTOF(P59,E111),NA())</f>
        <v>#N/A</v>
      </c>
      <c r="K111" s="156" t="e">
        <f>IFERROR(_xlfn.PERCENTOF(R59,E111),NA())</f>
        <v>#N/A</v>
      </c>
      <c r="L111" s="164" t="e">
        <f t="shared" ref="L111:L112" si="27">IF(SUM(F111:J111)=0,0,ROUND(SUMPRODUCT(F111:J111,$F$86:$J$86)/SUM(F111:J111),0))</f>
        <v>#N/A</v>
      </c>
      <c r="M111" s="167" t="str">
        <f t="shared" si="13"/>
        <v/>
      </c>
      <c r="N111" s="314"/>
      <c r="O111" s="315"/>
      <c r="P111" s="315"/>
      <c r="Q111" s="315"/>
      <c r="R111" s="315"/>
      <c r="S111" s="315"/>
      <c r="T111" s="315"/>
      <c r="U111" s="315"/>
      <c r="V111" s="315"/>
      <c r="W111" s="75"/>
      <c r="X111" s="36"/>
    </row>
    <row r="112" spans="1:24" ht="25.2" customHeight="1" x14ac:dyDescent="0.3">
      <c r="A112" s="36"/>
      <c r="B112" s="73"/>
      <c r="C112" s="74"/>
      <c r="D112" s="115">
        <f>'Arrière plan'!U26</f>
        <v>0</v>
      </c>
      <c r="E112" s="134" t="e">
        <f>IF(SUMIF(Inventaire!$D$16:$D$115,D112,Inventaire!$AC$16:$AC$115)=0,NA(),SUMIF(Inventaire!$D$16:$D$115,D112,Inventaire!$AC$16:$AC$115))</f>
        <v>#N/A</v>
      </c>
      <c r="F112" s="156" t="e">
        <f>IFERROR(_xlfn.PERCENTOF(H60,E112),NA())</f>
        <v>#N/A</v>
      </c>
      <c r="G112" s="156" t="e">
        <f>IFERROR(_xlfn.PERCENTOF(J60,E112),NA())</f>
        <v>#N/A</v>
      </c>
      <c r="H112" s="156" t="e">
        <f>IFERROR(_xlfn.PERCENTOF(L60,E112),NA())</f>
        <v>#N/A</v>
      </c>
      <c r="I112" s="156" t="e">
        <f>IFERROR(_xlfn.PERCENTOF(N60,E112),NA())</f>
        <v>#N/A</v>
      </c>
      <c r="J112" s="156" t="e">
        <f>IFERROR(_xlfn.PERCENTOF(P60,E112),NA())</f>
        <v>#N/A</v>
      </c>
      <c r="K112" s="156" t="e">
        <f>IFERROR(_xlfn.PERCENTOF(R60,E112),NA())</f>
        <v>#N/A</v>
      </c>
      <c r="L112" s="164" t="e">
        <f t="shared" si="27"/>
        <v>#N/A</v>
      </c>
      <c r="M112" s="167" t="str">
        <f>IFERROR(HLOOKUP(L112,$F$86:$K$87,2,FALSE),"")</f>
        <v/>
      </c>
      <c r="N112" s="314"/>
      <c r="O112" s="315"/>
      <c r="P112" s="315"/>
      <c r="Q112" s="315"/>
      <c r="R112" s="315"/>
      <c r="S112" s="315"/>
      <c r="T112" s="315"/>
      <c r="U112" s="315"/>
      <c r="V112" s="315"/>
      <c r="W112" s="75"/>
      <c r="X112" s="36"/>
    </row>
    <row r="113" spans="1:25" ht="25.2" customHeight="1" x14ac:dyDescent="0.3">
      <c r="A113" s="36"/>
      <c r="B113" s="73"/>
      <c r="C113" s="74"/>
      <c r="D113" s="157" t="s">
        <v>278</v>
      </c>
      <c r="E113" s="158">
        <f>SUM(IFERROR(E88,0),IFERROR(E101,0),IFERROR(E109,0))</f>
        <v>0</v>
      </c>
      <c r="F113" s="159" t="e">
        <f>(F88*$E$88+F101*$E$101+F109*$E$109)/($E$88+$E$101+$E$109)</f>
        <v>#DIV/0!</v>
      </c>
      <c r="G113" s="159" t="e">
        <f t="shared" ref="G113:K113" si="28">(G88*$E$88+G101*$E$101+G109*$E$109)/($E$88+$E$101+$E$109)</f>
        <v>#DIV/0!</v>
      </c>
      <c r="H113" s="159" t="e">
        <f>(H88*$E$88+H101*$E$101+H109*$E$109)/($E$88+$E$101+$E$109)</f>
        <v>#DIV/0!</v>
      </c>
      <c r="I113" s="159" t="e">
        <f t="shared" si="28"/>
        <v>#DIV/0!</v>
      </c>
      <c r="J113" s="159" t="e">
        <f>(J88*$E$88+J101*$E$101+J109*$E$109)/($E$88+$E$101+$E$109)</f>
        <v>#DIV/0!</v>
      </c>
      <c r="K113" s="159" t="e">
        <f t="shared" si="28"/>
        <v>#DIV/0!</v>
      </c>
      <c r="L113" s="163" t="e">
        <f>IF(SUM(F113:J113)=0,0,ROUND(SUMPRODUCT(F113:J113,$F$86:$J$86)/SUM(F113:J113),0))</f>
        <v>#DIV/0!</v>
      </c>
      <c r="M113" s="166" t="str">
        <f>IFERROR(HLOOKUP(L113,$F$86:$K$87,2,FALSE),"")</f>
        <v/>
      </c>
      <c r="N113" s="314"/>
      <c r="O113" s="315"/>
      <c r="P113" s="315"/>
      <c r="Q113" s="315"/>
      <c r="R113" s="315"/>
      <c r="S113" s="315"/>
      <c r="T113" s="315"/>
      <c r="U113" s="315"/>
      <c r="V113" s="315"/>
      <c r="W113" s="75"/>
      <c r="X113" s="36"/>
    </row>
    <row r="114" spans="1:25" ht="25.2" customHeight="1" x14ac:dyDescent="0.3">
      <c r="A114" s="36"/>
      <c r="B114" s="76"/>
      <c r="C114" s="77"/>
      <c r="D114" s="79"/>
      <c r="E114" s="80"/>
      <c r="F114" s="80"/>
      <c r="G114" s="81"/>
      <c r="H114" s="81"/>
      <c r="I114" s="81"/>
      <c r="J114" s="114"/>
      <c r="K114" s="114"/>
      <c r="L114" s="82"/>
      <c r="M114" s="82"/>
      <c r="N114" s="82"/>
      <c r="O114" s="82"/>
      <c r="P114" s="83"/>
      <c r="Q114" s="83"/>
      <c r="R114" s="83"/>
      <c r="S114" s="83"/>
      <c r="T114" s="83"/>
      <c r="U114" s="84"/>
      <c r="V114" s="84"/>
      <c r="W114" s="84"/>
      <c r="X114" s="78"/>
      <c r="Y114" s="36"/>
    </row>
    <row r="115" spans="1:25" x14ac:dyDescent="0.3">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row>
  </sheetData>
  <mergeCells count="49">
    <mergeCell ref="B8:X8"/>
    <mergeCell ref="L85:N85"/>
    <mergeCell ref="C51:C57"/>
    <mergeCell ref="I63:J63"/>
    <mergeCell ref="K63:L63"/>
    <mergeCell ref="M63:N63"/>
    <mergeCell ref="I74:J74"/>
    <mergeCell ref="K74:L74"/>
    <mergeCell ref="C37:C38"/>
    <mergeCell ref="U12:V12"/>
    <mergeCell ref="U13:V13"/>
    <mergeCell ref="U14:V14"/>
    <mergeCell ref="B35:X35"/>
    <mergeCell ref="C30:C32"/>
    <mergeCell ref="N14:O14"/>
    <mergeCell ref="U11:V11"/>
    <mergeCell ref="O89:U89"/>
    <mergeCell ref="D63:G63"/>
    <mergeCell ref="G74:H74"/>
    <mergeCell ref="N12:O12"/>
    <mergeCell ref="B3:X3"/>
    <mergeCell ref="B4:X4"/>
    <mergeCell ref="B5:X5"/>
    <mergeCell ref="C58:C60"/>
    <mergeCell ref="D37:D38"/>
    <mergeCell ref="E37:E38"/>
    <mergeCell ref="F37:F38"/>
    <mergeCell ref="G37:H37"/>
    <mergeCell ref="I37:J37"/>
    <mergeCell ref="K37:L37"/>
    <mergeCell ref="M37:N37"/>
    <mergeCell ref="O37:P37"/>
    <mergeCell ref="C23:C29"/>
    <mergeCell ref="N13:O13"/>
    <mergeCell ref="Q37:R37"/>
    <mergeCell ref="C11:C22"/>
    <mergeCell ref="C39:C50"/>
    <mergeCell ref="K10:W10"/>
    <mergeCell ref="N15:O15"/>
    <mergeCell ref="Q11:R11"/>
    <mergeCell ref="Q12:R12"/>
    <mergeCell ref="Q13:R13"/>
    <mergeCell ref="Q14:R14"/>
    <mergeCell ref="Q15:R15"/>
    <mergeCell ref="K11:L11"/>
    <mergeCell ref="K12:L12"/>
    <mergeCell ref="K13:L13"/>
    <mergeCell ref="K14:L14"/>
    <mergeCell ref="N11:O11"/>
  </mergeCells>
  <conditionalFormatting sqref="F74:F75">
    <cfRule type="notContainsBlanks" dxfId="4" priority="1">
      <formula>LEN(TRIM(F74))&gt;0</formula>
    </cfRule>
  </conditionalFormatting>
  <conditionalFormatting sqref="H63:H64 F74:F75">
    <cfRule type="expression" dxfId="3" priority="26">
      <formula>OR(#REF!=1,#REF!=3)</formula>
    </cfRule>
  </conditionalFormatting>
  <conditionalFormatting sqref="H63:H64 W69">
    <cfRule type="notContainsBlanks" dxfId="2" priority="6">
      <formula>LEN(TRIM(H63))&gt;0</formula>
    </cfRule>
  </conditionalFormatting>
  <conditionalFormatting sqref="Q71 J72:K72 M82:P82">
    <cfRule type="notContainsBlanks" dxfId="1" priority="3">
      <formula>LEN(TRIM(J71))&gt;0</formula>
    </cfRule>
  </conditionalFormatting>
  <conditionalFormatting sqref="W69 Q71 J72:K72 M82:P82">
    <cfRule type="expression" dxfId="0" priority="4">
      <formula>OR(#REF!=1,#REF!=2)</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5865C-ACD4-466A-81A7-0C55D2AD4651}">
  <sheetPr codeName="Feuil8">
    <tabColor theme="1"/>
    <pageSetUpPr autoPageBreaks="0" fitToPage="1"/>
  </sheetPr>
  <dimension ref="A1:CP1621"/>
  <sheetViews>
    <sheetView topLeftCell="M1" zoomScaleNormal="100" workbookViewId="0">
      <selection activeCell="M1" sqref="M1"/>
    </sheetView>
  </sheetViews>
  <sheetFormatPr baseColWidth="10" defaultColWidth="11.44140625" defaultRowHeight="14.4" x14ac:dyDescent="0.3"/>
  <cols>
    <col min="1" max="1" width="3.6640625" customWidth="1"/>
    <col min="2" max="2" width="8.6640625" customWidth="1"/>
    <col min="3" max="3" width="35.6640625" customWidth="1"/>
    <col min="4" max="5" width="3.6640625" customWidth="1"/>
    <col min="6" max="6" width="8.6640625" customWidth="1"/>
    <col min="7" max="7" width="35.6640625" customWidth="1"/>
    <col min="8" max="9" width="3.6640625" customWidth="1"/>
    <col min="10" max="10" width="10.33203125" customWidth="1"/>
    <col min="11" max="11" width="35.6640625" customWidth="1"/>
    <col min="12" max="13" width="3.6640625" customWidth="1"/>
    <col min="14" max="14" width="27.6640625" customWidth="1"/>
    <col min="15" max="15" width="3.6640625" customWidth="1"/>
    <col min="16" max="16" width="33.6640625" customWidth="1"/>
    <col min="17" max="17" width="3.6640625" customWidth="1"/>
    <col min="18" max="18" width="20.6640625" customWidth="1"/>
    <col min="19" max="19" width="3.6640625" customWidth="1"/>
    <col min="20" max="20" width="16.5546875" customWidth="1"/>
    <col min="21" max="21" width="28.6640625" customWidth="1"/>
    <col min="22" max="22" width="14.5546875" customWidth="1"/>
    <col min="23" max="23" width="3.6640625" customWidth="1"/>
    <col min="24" max="24" width="22.88671875" customWidth="1"/>
    <col min="25" max="25" width="39.6640625" customWidth="1"/>
    <col min="26" max="26" width="5.6640625" style="74" customWidth="1"/>
    <col min="27" max="27" width="27.6640625" style="74" hidden="1" customWidth="1"/>
    <col min="28" max="28" width="21.109375" style="74" hidden="1" customWidth="1"/>
    <col min="29" max="29" width="5.33203125" style="74" hidden="1" customWidth="1"/>
    <col min="30" max="30" width="28.6640625" style="74" hidden="1" customWidth="1"/>
    <col min="31" max="31" width="28.33203125" style="74" hidden="1" customWidth="1"/>
    <col min="32" max="94" width="11.44140625" style="74"/>
  </cols>
  <sheetData>
    <row r="1" spans="1:31" ht="14.4" customHeight="1" thickBot="1" x14ac:dyDescent="0.35">
      <c r="A1" s="543"/>
      <c r="B1" s="543"/>
      <c r="C1" s="544"/>
      <c r="D1" s="545"/>
      <c r="E1" s="544"/>
      <c r="F1" s="544"/>
      <c r="G1" s="544"/>
      <c r="H1" s="75"/>
      <c r="I1" s="74"/>
      <c r="J1" s="544"/>
      <c r="K1" s="544"/>
      <c r="L1" s="545"/>
      <c r="M1" s="544"/>
      <c r="N1" s="74"/>
      <c r="O1" s="74"/>
      <c r="P1" s="74"/>
      <c r="Q1" s="74"/>
      <c r="R1" s="74"/>
      <c r="S1" s="74"/>
      <c r="T1" s="74"/>
      <c r="U1" s="74"/>
      <c r="V1" s="74"/>
      <c r="W1" s="74"/>
      <c r="X1" s="74"/>
      <c r="Y1" s="74"/>
    </row>
    <row r="2" spans="1:31" ht="19.95" customHeight="1" thickBot="1" x14ac:dyDescent="0.35">
      <c r="A2" s="546"/>
      <c r="B2" s="799" t="s">
        <v>284</v>
      </c>
      <c r="C2" s="800"/>
      <c r="D2" s="56"/>
      <c r="E2" s="57"/>
      <c r="F2" s="799" t="s">
        <v>285</v>
      </c>
      <c r="G2" s="800"/>
      <c r="H2" s="456"/>
      <c r="J2" s="799" t="s">
        <v>286</v>
      </c>
      <c r="K2" s="800"/>
      <c r="L2" s="56"/>
      <c r="M2" s="57"/>
      <c r="N2" s="799" t="s">
        <v>287</v>
      </c>
      <c r="O2" s="802"/>
      <c r="P2" s="802"/>
      <c r="Q2" s="802"/>
      <c r="R2" s="802"/>
      <c r="S2" s="802"/>
      <c r="T2" s="802"/>
      <c r="U2" s="802"/>
      <c r="V2" s="802"/>
      <c r="W2" s="802"/>
      <c r="X2" s="802"/>
      <c r="Y2" s="800"/>
    </row>
    <row r="3" spans="1:31" ht="14.4" customHeight="1" x14ac:dyDescent="0.3">
      <c r="A3" s="543"/>
      <c r="B3" s="547"/>
      <c r="C3" s="547"/>
      <c r="D3" s="545"/>
      <c r="E3" s="544"/>
      <c r="F3" s="544"/>
      <c r="G3" s="544"/>
      <c r="H3" s="75"/>
      <c r="I3" s="74"/>
      <c r="J3" s="544"/>
      <c r="K3" s="544"/>
      <c r="L3" s="545"/>
      <c r="M3" s="544"/>
      <c r="N3" s="74"/>
      <c r="O3" s="74"/>
      <c r="P3" s="74"/>
      <c r="Q3" s="74"/>
      <c r="R3" s="74"/>
      <c r="S3" s="74"/>
      <c r="T3" s="74"/>
      <c r="U3" s="74"/>
      <c r="V3" s="74"/>
      <c r="W3" s="74"/>
      <c r="X3" s="74"/>
      <c r="Y3" s="74"/>
    </row>
    <row r="4" spans="1:31" ht="15" customHeight="1" x14ac:dyDescent="0.3">
      <c r="A4" s="543"/>
      <c r="B4" s="317" t="s">
        <v>288</v>
      </c>
      <c r="C4" s="457" t="s">
        <v>110</v>
      </c>
      <c r="D4" s="545"/>
      <c r="E4" s="544"/>
      <c r="F4" s="317" t="s">
        <v>288</v>
      </c>
      <c r="G4" s="457" t="s">
        <v>110</v>
      </c>
      <c r="H4" s="456"/>
      <c r="J4" s="317" t="s">
        <v>288</v>
      </c>
      <c r="K4" s="457" t="s">
        <v>110</v>
      </c>
      <c r="L4" s="55"/>
      <c r="M4" s="54"/>
      <c r="N4" s="318" t="s">
        <v>289</v>
      </c>
      <c r="O4" s="74"/>
      <c r="P4" s="318" t="s">
        <v>199</v>
      </c>
      <c r="Q4" s="74"/>
      <c r="R4" s="318" t="s">
        <v>290</v>
      </c>
      <c r="S4" s="74"/>
      <c r="T4" s="85"/>
      <c r="U4" s="319" t="s">
        <v>205</v>
      </c>
      <c r="V4" s="320" t="s">
        <v>199</v>
      </c>
      <c r="W4" s="74"/>
      <c r="X4" s="321" t="s">
        <v>205</v>
      </c>
      <c r="Y4" s="322" t="s">
        <v>162</v>
      </c>
      <c r="AA4" s="322" t="s">
        <v>291</v>
      </c>
      <c r="AB4" s="322" t="s">
        <v>198</v>
      </c>
      <c r="AD4" s="322" t="s">
        <v>197</v>
      </c>
      <c r="AE4" s="322" t="s">
        <v>218</v>
      </c>
    </row>
    <row r="5" spans="1:31" ht="15" customHeight="1" x14ac:dyDescent="0.3">
      <c r="A5" s="543"/>
      <c r="B5" s="548">
        <v>46005</v>
      </c>
      <c r="C5" s="549" t="s">
        <v>292</v>
      </c>
      <c r="D5" s="545"/>
      <c r="E5" s="544"/>
      <c r="F5" s="550" t="s">
        <v>293</v>
      </c>
      <c r="G5" s="551" t="s">
        <v>294</v>
      </c>
      <c r="H5" s="75"/>
      <c r="I5" s="74"/>
      <c r="J5" s="550" t="s">
        <v>295</v>
      </c>
      <c r="K5" s="551" t="s">
        <v>296</v>
      </c>
      <c r="L5" s="545"/>
      <c r="M5" s="544"/>
      <c r="N5" s="556" t="s">
        <v>297</v>
      </c>
      <c r="O5" s="74"/>
      <c r="P5" s="558" t="s">
        <v>298</v>
      </c>
      <c r="Q5" s="74"/>
      <c r="R5" s="59" t="s">
        <v>299</v>
      </c>
      <c r="S5" s="202"/>
      <c r="T5" s="806" t="s">
        <v>268</v>
      </c>
      <c r="U5" s="137" t="s">
        <v>246</v>
      </c>
      <c r="V5" s="117" t="s">
        <v>300</v>
      </c>
      <c r="W5" s="74"/>
      <c r="X5" s="801" t="s">
        <v>246</v>
      </c>
      <c r="Y5" s="117" t="s">
        <v>301</v>
      </c>
      <c r="AA5" s="561" t="s">
        <v>246</v>
      </c>
      <c r="AB5" s="202" t="s">
        <v>302</v>
      </c>
      <c r="AD5" s="562" t="s">
        <v>268</v>
      </c>
      <c r="AE5" s="563" t="str">
        <f>$U$5</f>
        <v>Bassin de rétention</v>
      </c>
    </row>
    <row r="6" spans="1:31" ht="15" customHeight="1" x14ac:dyDescent="0.3">
      <c r="A6" s="543"/>
      <c r="B6" s="548">
        <v>48028</v>
      </c>
      <c r="C6" s="549" t="s">
        <v>303</v>
      </c>
      <c r="D6" s="545"/>
      <c r="E6" s="544"/>
      <c r="F6" s="550" t="s">
        <v>304</v>
      </c>
      <c r="G6" s="551" t="s">
        <v>305</v>
      </c>
      <c r="H6" s="75"/>
      <c r="I6" s="74"/>
      <c r="J6" s="550" t="s">
        <v>306</v>
      </c>
      <c r="K6" s="551" t="s">
        <v>307</v>
      </c>
      <c r="L6" s="545"/>
      <c r="M6" s="544"/>
      <c r="N6" s="556" t="s">
        <v>308</v>
      </c>
      <c r="O6" s="74"/>
      <c r="P6" s="559" t="s">
        <v>300</v>
      </c>
      <c r="Q6" s="74"/>
      <c r="R6" s="59" t="s">
        <v>309</v>
      </c>
      <c r="S6" s="202"/>
      <c r="T6" s="806"/>
      <c r="U6" s="454" t="s">
        <v>247</v>
      </c>
      <c r="V6" s="332" t="s">
        <v>300</v>
      </c>
      <c r="W6" s="74"/>
      <c r="X6" s="801"/>
      <c r="Y6" s="117" t="s">
        <v>310</v>
      </c>
      <c r="AA6" s="561" t="s">
        <v>248</v>
      </c>
      <c r="AB6" s="559" t="s">
        <v>311</v>
      </c>
      <c r="AD6" s="562" t="s">
        <v>268</v>
      </c>
      <c r="AE6" s="564" t="str">
        <f>$U$6</f>
        <v>Bassin d'infiltration</v>
      </c>
    </row>
    <row r="7" spans="1:31" ht="15" customHeight="1" x14ac:dyDescent="0.3">
      <c r="A7" s="543"/>
      <c r="B7" s="552">
        <v>31056</v>
      </c>
      <c r="C7" s="549" t="s">
        <v>312</v>
      </c>
      <c r="D7" s="545"/>
      <c r="E7" s="544"/>
      <c r="F7" s="550" t="s">
        <v>313</v>
      </c>
      <c r="G7" s="551" t="s">
        <v>314</v>
      </c>
      <c r="H7" s="75"/>
      <c r="I7" s="74"/>
      <c r="J7" s="550" t="s">
        <v>315</v>
      </c>
      <c r="K7" s="551" t="s">
        <v>316</v>
      </c>
      <c r="L7" s="545"/>
      <c r="M7" s="544"/>
      <c r="N7" s="556" t="s">
        <v>317</v>
      </c>
      <c r="O7" s="74"/>
      <c r="P7" s="74"/>
      <c r="Q7" s="74"/>
      <c r="R7" s="59" t="s">
        <v>318</v>
      </c>
      <c r="S7" s="202"/>
      <c r="T7" s="806"/>
      <c r="U7" s="137" t="s">
        <v>248</v>
      </c>
      <c r="V7" s="117" t="s">
        <v>300</v>
      </c>
      <c r="W7" s="74"/>
      <c r="X7" s="801"/>
      <c r="Y7" s="117" t="s">
        <v>319</v>
      </c>
      <c r="AA7" s="565" t="s">
        <v>249</v>
      </c>
      <c r="AB7" s="566" t="s">
        <v>249</v>
      </c>
      <c r="AD7" s="562" t="s">
        <v>268</v>
      </c>
      <c r="AE7" s="564" t="str">
        <f>$U$7</f>
        <v>Marais artificiel</v>
      </c>
    </row>
    <row r="8" spans="1:31" ht="15" customHeight="1" x14ac:dyDescent="0.3">
      <c r="A8" s="543"/>
      <c r="B8" s="552">
        <v>98030</v>
      </c>
      <c r="C8" s="549" t="s">
        <v>320</v>
      </c>
      <c r="D8" s="545"/>
      <c r="E8" s="544"/>
      <c r="F8" s="550" t="s">
        <v>321</v>
      </c>
      <c r="G8" s="551" t="s">
        <v>322</v>
      </c>
      <c r="H8" s="75"/>
      <c r="I8" s="74"/>
      <c r="J8" s="550" t="s">
        <v>323</v>
      </c>
      <c r="K8" s="551" t="s">
        <v>324</v>
      </c>
      <c r="L8" s="545"/>
      <c r="M8" s="544"/>
      <c r="N8" s="557" t="s">
        <v>258</v>
      </c>
      <c r="O8" s="74"/>
      <c r="P8" s="318" t="s">
        <v>171</v>
      </c>
      <c r="Q8" s="74"/>
      <c r="R8" s="59" t="s">
        <v>325</v>
      </c>
      <c r="S8" s="202"/>
      <c r="T8" s="806"/>
      <c r="U8" s="137" t="s">
        <v>249</v>
      </c>
      <c r="V8" s="117" t="s">
        <v>300</v>
      </c>
      <c r="W8" s="74"/>
      <c r="X8" s="801" t="s">
        <v>248</v>
      </c>
      <c r="Y8" s="117" t="s">
        <v>326</v>
      </c>
      <c r="AA8" s="561" t="s">
        <v>250</v>
      </c>
      <c r="AB8" s="567" t="s">
        <v>250</v>
      </c>
      <c r="AD8" s="562" t="s">
        <v>268</v>
      </c>
      <c r="AE8" s="563" t="str">
        <f>$U$8</f>
        <v>Biorétention</v>
      </c>
    </row>
    <row r="9" spans="1:31" ht="15" customHeight="1" x14ac:dyDescent="0.3">
      <c r="A9" s="543"/>
      <c r="B9" s="552">
        <v>92030</v>
      </c>
      <c r="C9" s="549" t="s">
        <v>327</v>
      </c>
      <c r="D9" s="545"/>
      <c r="E9" s="544"/>
      <c r="F9" s="550" t="s">
        <v>328</v>
      </c>
      <c r="G9" s="551" t="s">
        <v>329</v>
      </c>
      <c r="H9" s="75"/>
      <c r="I9" s="74"/>
      <c r="J9" s="550" t="s">
        <v>330</v>
      </c>
      <c r="K9" s="551" t="s">
        <v>331</v>
      </c>
      <c r="L9" s="545"/>
      <c r="M9" s="544"/>
      <c r="N9" s="74"/>
      <c r="O9" s="74"/>
      <c r="P9" s="59" t="s">
        <v>332</v>
      </c>
      <c r="Q9" s="74"/>
      <c r="R9" s="59" t="s">
        <v>333</v>
      </c>
      <c r="S9" s="202"/>
      <c r="T9" s="806"/>
      <c r="U9" s="137" t="s">
        <v>250</v>
      </c>
      <c r="V9" s="117" t="s">
        <v>298</v>
      </c>
      <c r="W9" s="74"/>
      <c r="X9" s="801"/>
      <c r="Y9" s="117" t="s">
        <v>334</v>
      </c>
      <c r="AA9" s="565" t="s">
        <v>251</v>
      </c>
      <c r="AB9" s="566" t="s">
        <v>335</v>
      </c>
      <c r="AD9" s="562" t="s">
        <v>268</v>
      </c>
      <c r="AE9" s="563" t="str">
        <f>$U$9</f>
        <v>Noue</v>
      </c>
    </row>
    <row r="10" spans="1:31" ht="15" customHeight="1" x14ac:dyDescent="0.3">
      <c r="A10" s="543"/>
      <c r="B10" s="552">
        <v>7025</v>
      </c>
      <c r="C10" s="549" t="s">
        <v>336</v>
      </c>
      <c r="D10" s="545"/>
      <c r="E10" s="544"/>
      <c r="F10" s="550" t="s">
        <v>337</v>
      </c>
      <c r="G10" s="551" t="s">
        <v>338</v>
      </c>
      <c r="H10" s="75"/>
      <c r="I10" s="74"/>
      <c r="J10" s="550" t="s">
        <v>339</v>
      </c>
      <c r="K10" s="551" t="s">
        <v>340</v>
      </c>
      <c r="L10" s="545"/>
      <c r="M10" s="544"/>
      <c r="N10" s="318" t="s">
        <v>341</v>
      </c>
      <c r="O10" s="74"/>
      <c r="P10" s="59" t="s">
        <v>342</v>
      </c>
      <c r="Q10" s="74"/>
      <c r="R10" s="60" t="s">
        <v>343</v>
      </c>
      <c r="S10" s="202"/>
      <c r="T10" s="806"/>
      <c r="U10" s="137" t="s">
        <v>251</v>
      </c>
      <c r="V10" s="117" t="s">
        <v>298</v>
      </c>
      <c r="W10" s="74"/>
      <c r="X10" s="801"/>
      <c r="Y10" s="117" t="s">
        <v>344</v>
      </c>
      <c r="AA10" s="561" t="s">
        <v>252</v>
      </c>
      <c r="AB10" s="562" t="s">
        <v>345</v>
      </c>
      <c r="AD10" s="562" t="s">
        <v>268</v>
      </c>
      <c r="AE10" s="563" t="str">
        <f>$U$10</f>
        <v>Bande filtrante</v>
      </c>
    </row>
    <row r="11" spans="1:31" ht="15" customHeight="1" x14ac:dyDescent="0.3">
      <c r="A11" s="543"/>
      <c r="B11" s="552">
        <v>84050</v>
      </c>
      <c r="C11" s="549" t="s">
        <v>346</v>
      </c>
      <c r="D11" s="545"/>
      <c r="E11" s="544"/>
      <c r="F11" s="550" t="s">
        <v>347</v>
      </c>
      <c r="G11" s="551" t="s">
        <v>348</v>
      </c>
      <c r="H11" s="75"/>
      <c r="I11" s="74"/>
      <c r="J11" s="550" t="s">
        <v>349</v>
      </c>
      <c r="K11" s="551" t="s">
        <v>350</v>
      </c>
      <c r="L11" s="545"/>
      <c r="M11" s="544"/>
      <c r="N11" s="58" t="s">
        <v>351</v>
      </c>
      <c r="O11" s="74"/>
      <c r="P11" s="59" t="s">
        <v>352</v>
      </c>
      <c r="Q11" s="74"/>
      <c r="S11" s="74"/>
      <c r="T11" s="806"/>
      <c r="U11" s="137" t="s">
        <v>252</v>
      </c>
      <c r="V11" s="117" t="s">
        <v>298</v>
      </c>
      <c r="W11" s="74"/>
      <c r="X11" s="801"/>
      <c r="Y11" s="117" t="s">
        <v>353</v>
      </c>
      <c r="AA11" s="565" t="s">
        <v>254</v>
      </c>
      <c r="AB11" s="568" t="s">
        <v>354</v>
      </c>
      <c r="AD11" s="562" t="s">
        <v>268</v>
      </c>
      <c r="AE11" s="563" t="str">
        <f>$U$11</f>
        <v>Fosse d'arbres drainante</v>
      </c>
    </row>
    <row r="12" spans="1:31" ht="15" customHeight="1" x14ac:dyDescent="0.3">
      <c r="A12" s="543"/>
      <c r="B12" s="552">
        <v>93042</v>
      </c>
      <c r="C12" s="549" t="s">
        <v>355</v>
      </c>
      <c r="D12" s="545"/>
      <c r="E12" s="544"/>
      <c r="F12" s="550">
        <v>60</v>
      </c>
      <c r="G12" s="551" t="s">
        <v>356</v>
      </c>
      <c r="H12" s="75"/>
      <c r="I12" s="74"/>
      <c r="J12" s="550" t="s">
        <v>357</v>
      </c>
      <c r="K12" s="551" t="s">
        <v>358</v>
      </c>
      <c r="L12" s="545"/>
      <c r="M12" s="544"/>
      <c r="N12" s="74"/>
      <c r="O12" s="74"/>
      <c r="P12" s="60" t="s">
        <v>359</v>
      </c>
      <c r="Q12" s="74"/>
      <c r="R12" s="329" t="s">
        <v>195</v>
      </c>
      <c r="S12" s="74"/>
      <c r="T12" s="806"/>
      <c r="U12" s="455"/>
      <c r="V12" s="333"/>
      <c r="W12" s="74"/>
      <c r="X12" s="801"/>
      <c r="Y12" s="117" t="s">
        <v>360</v>
      </c>
      <c r="AD12" s="562" t="s">
        <v>268</v>
      </c>
      <c r="AE12" s="569">
        <f>$U$12</f>
        <v>0</v>
      </c>
    </row>
    <row r="13" spans="1:31" ht="15" customHeight="1" x14ac:dyDescent="0.3">
      <c r="A13" s="543"/>
      <c r="B13" s="552">
        <v>78070</v>
      </c>
      <c r="C13" s="549" t="s">
        <v>361</v>
      </c>
      <c r="D13" s="545"/>
      <c r="E13" s="544"/>
      <c r="F13" s="550" t="s">
        <v>362</v>
      </c>
      <c r="G13" s="551" t="s">
        <v>363</v>
      </c>
      <c r="H13" s="75"/>
      <c r="I13" s="74"/>
      <c r="J13" s="550" t="s">
        <v>364</v>
      </c>
      <c r="K13" s="551" t="s">
        <v>365</v>
      </c>
      <c r="L13" s="545"/>
      <c r="M13" s="544"/>
      <c r="N13" s="74"/>
      <c r="O13" s="74"/>
      <c r="Q13" s="74"/>
      <c r="R13" s="59" t="s">
        <v>366</v>
      </c>
      <c r="S13" s="560"/>
      <c r="T13" s="806"/>
      <c r="U13" s="455"/>
      <c r="V13" s="335"/>
      <c r="W13" s="74"/>
      <c r="X13" s="803" t="s">
        <v>249</v>
      </c>
      <c r="Y13" s="117" t="s">
        <v>367</v>
      </c>
      <c r="AA13" s="322" t="s">
        <v>197</v>
      </c>
      <c r="AB13" s="322" t="s">
        <v>368</v>
      </c>
      <c r="AD13" s="562" t="s">
        <v>268</v>
      </c>
      <c r="AE13" s="569">
        <f>$U$13</f>
        <v>0</v>
      </c>
    </row>
    <row r="14" spans="1:31" ht="15" customHeight="1" x14ac:dyDescent="0.3">
      <c r="A14" s="543"/>
      <c r="B14" s="552">
        <v>88057</v>
      </c>
      <c r="C14" s="549" t="s">
        <v>369</v>
      </c>
      <c r="D14" s="545"/>
      <c r="E14" s="544"/>
      <c r="F14" s="550" t="s">
        <v>370</v>
      </c>
      <c r="G14" s="551" t="s">
        <v>371</v>
      </c>
      <c r="H14" s="75"/>
      <c r="I14" s="74"/>
      <c r="J14" s="550" t="s">
        <v>372</v>
      </c>
      <c r="K14" s="551" t="s">
        <v>373</v>
      </c>
      <c r="L14" s="545"/>
      <c r="M14" s="544"/>
      <c r="N14" s="74"/>
      <c r="O14" s="74"/>
      <c r="P14" s="318" t="s">
        <v>111</v>
      </c>
      <c r="Q14" s="74"/>
      <c r="R14" s="60" t="s">
        <v>374</v>
      </c>
      <c r="S14" s="560"/>
      <c r="T14" s="806"/>
      <c r="U14" s="455"/>
      <c r="V14" s="335"/>
      <c r="W14" s="74"/>
      <c r="X14" s="804"/>
      <c r="Y14" s="117" t="s">
        <v>375</v>
      </c>
      <c r="AA14" s="561" t="s">
        <v>268</v>
      </c>
      <c r="AB14" s="558" t="s">
        <v>376</v>
      </c>
      <c r="AD14" s="562" t="s">
        <v>268</v>
      </c>
      <c r="AE14" s="569">
        <f>$U$14</f>
        <v>0</v>
      </c>
    </row>
    <row r="15" spans="1:31" ht="15" customHeight="1" x14ac:dyDescent="0.3">
      <c r="A15" s="543"/>
      <c r="B15" s="552">
        <v>7047</v>
      </c>
      <c r="C15" s="549" t="s">
        <v>377</v>
      </c>
      <c r="D15" s="545"/>
      <c r="E15" s="544"/>
      <c r="F15" s="550" t="s">
        <v>378</v>
      </c>
      <c r="G15" s="551" t="s">
        <v>379</v>
      </c>
      <c r="H15" s="75"/>
      <c r="I15" s="74"/>
      <c r="J15" s="550" t="s">
        <v>380</v>
      </c>
      <c r="K15" s="551" t="s">
        <v>381</v>
      </c>
      <c r="L15" s="545"/>
      <c r="M15" s="544"/>
      <c r="N15" s="74"/>
      <c r="O15" s="74"/>
      <c r="P15" s="59" t="s">
        <v>382</v>
      </c>
      <c r="Q15" s="74"/>
      <c r="S15" s="74"/>
      <c r="T15" s="806"/>
      <c r="U15" s="455"/>
      <c r="V15" s="453"/>
      <c r="W15" s="74"/>
      <c r="X15" s="804"/>
      <c r="Y15" s="117" t="s">
        <v>383</v>
      </c>
      <c r="AA15" s="561" t="s">
        <v>269</v>
      </c>
      <c r="AB15" s="558" t="s">
        <v>384</v>
      </c>
      <c r="AD15" s="562" t="s">
        <v>268</v>
      </c>
      <c r="AE15" s="569">
        <f>$U$15</f>
        <v>0</v>
      </c>
    </row>
    <row r="16" spans="1:31" ht="15" customHeight="1" x14ac:dyDescent="0.3">
      <c r="A16" s="543"/>
      <c r="B16" s="552">
        <v>55008</v>
      </c>
      <c r="C16" s="549" t="s">
        <v>385</v>
      </c>
      <c r="D16" s="545"/>
      <c r="E16" s="544"/>
      <c r="F16" s="550" t="s">
        <v>386</v>
      </c>
      <c r="G16" s="551" t="s">
        <v>387</v>
      </c>
      <c r="H16" s="75"/>
      <c r="I16" s="74"/>
      <c r="J16" s="550" t="s">
        <v>388</v>
      </c>
      <c r="K16" s="551" t="s">
        <v>389</v>
      </c>
      <c r="L16" s="545"/>
      <c r="M16" s="544"/>
      <c r="N16" s="74"/>
      <c r="O16" s="74"/>
      <c r="P16" s="59" t="s">
        <v>390</v>
      </c>
      <c r="Q16" s="74"/>
      <c r="R16" s="329" t="s">
        <v>207</v>
      </c>
      <c r="S16" s="74"/>
      <c r="T16" s="806"/>
      <c r="U16" s="455"/>
      <c r="V16" s="453"/>
      <c r="W16" s="74"/>
      <c r="X16" s="805"/>
      <c r="Y16" s="117" t="s">
        <v>391</v>
      </c>
      <c r="AA16" s="561" t="s">
        <v>258</v>
      </c>
      <c r="AB16" s="559" t="s">
        <v>392</v>
      </c>
      <c r="AD16" s="562" t="s">
        <v>268</v>
      </c>
      <c r="AE16" s="569">
        <f>$U$16</f>
        <v>0</v>
      </c>
    </row>
    <row r="17" spans="1:31" ht="15" customHeight="1" x14ac:dyDescent="0.3">
      <c r="A17" s="543"/>
      <c r="B17" s="552">
        <v>19037</v>
      </c>
      <c r="C17" s="549" t="s">
        <v>393</v>
      </c>
      <c r="D17" s="545"/>
      <c r="E17" s="544"/>
      <c r="F17" s="550" t="s">
        <v>394</v>
      </c>
      <c r="G17" s="551" t="s">
        <v>395</v>
      </c>
      <c r="H17" s="75"/>
      <c r="I17" s="74"/>
      <c r="J17" s="550" t="s">
        <v>396</v>
      </c>
      <c r="K17" s="551" t="s">
        <v>397</v>
      </c>
      <c r="L17" s="545"/>
      <c r="M17" s="544"/>
      <c r="N17" s="74"/>
      <c r="O17" s="74"/>
      <c r="P17" s="59" t="s">
        <v>398</v>
      </c>
      <c r="Q17" s="74"/>
      <c r="R17" s="59" t="s">
        <v>399</v>
      </c>
      <c r="S17" s="74"/>
      <c r="T17" s="807" t="s">
        <v>269</v>
      </c>
      <c r="U17" s="115" t="s">
        <v>254</v>
      </c>
      <c r="V17" s="115" t="s">
        <v>300</v>
      </c>
      <c r="W17" s="74"/>
      <c r="X17" s="803" t="s">
        <v>250</v>
      </c>
      <c r="Y17" s="117" t="s">
        <v>400</v>
      </c>
      <c r="AD17" s="562" t="s">
        <v>269</v>
      </c>
      <c r="AE17" s="563" t="str">
        <f>$U$17</f>
        <v>Revêtement perméable</v>
      </c>
    </row>
    <row r="18" spans="1:31" ht="15" customHeight="1" x14ac:dyDescent="0.3">
      <c r="A18" s="543"/>
      <c r="B18" s="552">
        <v>78060</v>
      </c>
      <c r="C18" s="549" t="s">
        <v>401</v>
      </c>
      <c r="D18" s="545"/>
      <c r="E18" s="544"/>
      <c r="F18" s="550">
        <v>50</v>
      </c>
      <c r="G18" s="551" t="s">
        <v>402</v>
      </c>
      <c r="H18" s="75"/>
      <c r="I18" s="74"/>
      <c r="J18" s="550" t="s">
        <v>403</v>
      </c>
      <c r="K18" s="551" t="s">
        <v>404</v>
      </c>
      <c r="L18" s="545"/>
      <c r="M18" s="544"/>
      <c r="N18" s="74"/>
      <c r="O18" s="74"/>
      <c r="Q18" s="74"/>
      <c r="R18" s="59" t="s">
        <v>405</v>
      </c>
      <c r="S18" s="74"/>
      <c r="T18" s="808"/>
      <c r="U18" s="86" t="s">
        <v>255</v>
      </c>
      <c r="V18" s="86" t="s">
        <v>300</v>
      </c>
      <c r="W18" s="74"/>
      <c r="X18" s="804"/>
      <c r="Y18" s="117" t="s">
        <v>319</v>
      </c>
      <c r="AA18" s="322" t="s">
        <v>205</v>
      </c>
      <c r="AB18" s="322" t="s">
        <v>199</v>
      </c>
      <c r="AD18" s="562" t="s">
        <v>269</v>
      </c>
      <c r="AE18" s="569" t="str">
        <f>$U$18</f>
        <v>Puits d'infiltration</v>
      </c>
    </row>
    <row r="19" spans="1:31" ht="15" customHeight="1" x14ac:dyDescent="0.3">
      <c r="A19" s="543"/>
      <c r="B19" s="552">
        <v>41055</v>
      </c>
      <c r="C19" s="549" t="s">
        <v>406</v>
      </c>
      <c r="D19" s="545"/>
      <c r="E19" s="544"/>
      <c r="F19" s="550" t="s">
        <v>407</v>
      </c>
      <c r="G19" s="551" t="s">
        <v>408</v>
      </c>
      <c r="H19" s="75"/>
      <c r="I19" s="74"/>
      <c r="J19" s="550" t="s">
        <v>409</v>
      </c>
      <c r="K19" s="551" t="s">
        <v>410</v>
      </c>
      <c r="L19" s="545"/>
      <c r="M19" s="544"/>
      <c r="N19" s="74"/>
      <c r="O19" s="74"/>
      <c r="P19" s="329" t="s">
        <v>156</v>
      </c>
      <c r="Q19" s="74"/>
      <c r="R19" s="59" t="s">
        <v>411</v>
      </c>
      <c r="S19" s="74"/>
      <c r="T19" s="808"/>
      <c r="U19" s="86" t="s">
        <v>256</v>
      </c>
      <c r="V19" s="86" t="s">
        <v>300</v>
      </c>
      <c r="W19" s="74"/>
      <c r="X19" s="805"/>
      <c r="Y19" s="117" t="s">
        <v>412</v>
      </c>
      <c r="AA19" s="565" t="s">
        <v>246</v>
      </c>
      <c r="AB19" s="570" t="s">
        <v>300</v>
      </c>
      <c r="AD19" s="562" t="s">
        <v>269</v>
      </c>
      <c r="AE19" s="569" t="str">
        <f>$U$19</f>
        <v>Tranchée d'infiltration</v>
      </c>
    </row>
    <row r="20" spans="1:31" ht="15" customHeight="1" x14ac:dyDescent="0.3">
      <c r="A20" s="543"/>
      <c r="B20" s="552">
        <v>50013</v>
      </c>
      <c r="C20" s="549" t="s">
        <v>413</v>
      </c>
      <c r="D20" s="545"/>
      <c r="E20" s="544"/>
      <c r="F20" s="550" t="s">
        <v>414</v>
      </c>
      <c r="G20" s="551" t="s">
        <v>415</v>
      </c>
      <c r="H20" s="75"/>
      <c r="I20" s="74"/>
      <c r="J20" s="550" t="s">
        <v>416</v>
      </c>
      <c r="K20" s="551" t="s">
        <v>417</v>
      </c>
      <c r="L20" s="545"/>
      <c r="M20" s="544"/>
      <c r="N20" s="74"/>
      <c r="O20" s="74"/>
      <c r="P20" s="59" t="s">
        <v>366</v>
      </c>
      <c r="Q20" s="74"/>
      <c r="R20" s="59" t="s">
        <v>418</v>
      </c>
      <c r="S20" s="74"/>
      <c r="T20" s="808"/>
      <c r="U20" s="86" t="s">
        <v>257</v>
      </c>
      <c r="V20" s="86" t="s">
        <v>300</v>
      </c>
      <c r="W20" s="74"/>
      <c r="X20" s="803" t="s">
        <v>251</v>
      </c>
      <c r="Y20" s="117" t="s">
        <v>419</v>
      </c>
      <c r="AA20" s="565" t="s">
        <v>247</v>
      </c>
      <c r="AB20" s="570" t="s">
        <v>300</v>
      </c>
      <c r="AD20" s="562" t="s">
        <v>269</v>
      </c>
      <c r="AE20" s="561" t="str">
        <f>$U$20</f>
        <v>Conduite d'exfiltration / infiltration</v>
      </c>
    </row>
    <row r="21" spans="1:31" ht="15" customHeight="1" x14ac:dyDescent="0.3">
      <c r="A21" s="543"/>
      <c r="B21" s="552">
        <v>13045</v>
      </c>
      <c r="C21" s="549" t="s">
        <v>420</v>
      </c>
      <c r="D21" s="545"/>
      <c r="E21" s="544"/>
      <c r="F21" s="550" t="s">
        <v>421</v>
      </c>
      <c r="G21" s="551" t="s">
        <v>422</v>
      </c>
      <c r="H21" s="75"/>
      <c r="I21" s="74"/>
      <c r="J21" s="550" t="s">
        <v>423</v>
      </c>
      <c r="K21" s="551" t="s">
        <v>424</v>
      </c>
      <c r="L21" s="545"/>
      <c r="M21" s="544"/>
      <c r="N21" s="74"/>
      <c r="O21" s="74"/>
      <c r="P21" s="60" t="s">
        <v>374</v>
      </c>
      <c r="Q21" s="74"/>
      <c r="R21" s="60" t="s">
        <v>425</v>
      </c>
      <c r="S21" s="74"/>
      <c r="T21" s="808"/>
      <c r="U21" s="334"/>
      <c r="V21" s="335"/>
      <c r="W21" s="74"/>
      <c r="X21" s="805"/>
      <c r="Y21" s="117" t="s">
        <v>426</v>
      </c>
      <c r="AA21" s="565" t="s">
        <v>248</v>
      </c>
      <c r="AB21" s="570" t="s">
        <v>300</v>
      </c>
      <c r="AD21" s="562" t="s">
        <v>269</v>
      </c>
      <c r="AE21" s="569">
        <f>$U$21</f>
        <v>0</v>
      </c>
    </row>
    <row r="22" spans="1:31" ht="15" customHeight="1" x14ac:dyDescent="0.3">
      <c r="A22" s="543"/>
      <c r="B22" s="552">
        <v>30055</v>
      </c>
      <c r="C22" s="549" t="s">
        <v>427</v>
      </c>
      <c r="D22" s="545"/>
      <c r="E22" s="544"/>
      <c r="F22" s="550" t="s">
        <v>428</v>
      </c>
      <c r="G22" s="551" t="s">
        <v>429</v>
      </c>
      <c r="H22" s="75"/>
      <c r="I22" s="74"/>
      <c r="J22" s="550" t="s">
        <v>430</v>
      </c>
      <c r="K22" s="551" t="s">
        <v>431</v>
      </c>
      <c r="L22" s="545"/>
      <c r="M22" s="544"/>
      <c r="N22" s="74"/>
      <c r="O22" s="74"/>
      <c r="Q22" s="74"/>
      <c r="S22" s="74"/>
      <c r="T22" s="808"/>
      <c r="U22" s="334"/>
      <c r="V22" s="335"/>
      <c r="W22" s="74"/>
      <c r="X22" s="801" t="s">
        <v>252</v>
      </c>
      <c r="Y22" s="117" t="s">
        <v>432</v>
      </c>
      <c r="AA22" s="565" t="s">
        <v>249</v>
      </c>
      <c r="AB22" s="570" t="s">
        <v>300</v>
      </c>
      <c r="AD22" s="562" t="s">
        <v>269</v>
      </c>
      <c r="AE22" s="569">
        <f>$U$22</f>
        <v>0</v>
      </c>
    </row>
    <row r="23" spans="1:31" ht="15" customHeight="1" x14ac:dyDescent="0.3">
      <c r="A23" s="543"/>
      <c r="B23" s="552">
        <v>83090</v>
      </c>
      <c r="C23" s="549" t="s">
        <v>433</v>
      </c>
      <c r="D23" s="545"/>
      <c r="E23" s="544"/>
      <c r="F23" s="550" t="s">
        <v>434</v>
      </c>
      <c r="G23" s="551" t="s">
        <v>435</v>
      </c>
      <c r="H23" s="75"/>
      <c r="I23" s="74"/>
      <c r="J23" s="550" t="s">
        <v>436</v>
      </c>
      <c r="K23" s="551" t="s">
        <v>437</v>
      </c>
      <c r="L23" s="545"/>
      <c r="M23" s="544"/>
      <c r="N23" s="74"/>
      <c r="O23" s="74"/>
      <c r="P23" s="318" t="s">
        <v>187</v>
      </c>
      <c r="Q23" s="74"/>
      <c r="R23" s="329" t="s">
        <v>211</v>
      </c>
      <c r="S23" s="74"/>
      <c r="T23" s="809"/>
      <c r="U23" s="334"/>
      <c r="V23" s="335"/>
      <c r="W23" s="74"/>
      <c r="X23" s="801"/>
      <c r="Y23" s="117" t="s">
        <v>438</v>
      </c>
      <c r="AA23" s="565" t="s">
        <v>250</v>
      </c>
      <c r="AB23" s="570" t="s">
        <v>298</v>
      </c>
      <c r="AD23" s="562" t="s">
        <v>269</v>
      </c>
      <c r="AE23" s="569">
        <f>$U$23</f>
        <v>0</v>
      </c>
    </row>
    <row r="24" spans="1:31" ht="15" customHeight="1" x14ac:dyDescent="0.3">
      <c r="A24" s="543"/>
      <c r="B24" s="552">
        <v>45085</v>
      </c>
      <c r="C24" s="549" t="s">
        <v>439</v>
      </c>
      <c r="D24" s="545"/>
      <c r="E24" s="544"/>
      <c r="F24" s="550" t="s">
        <v>440</v>
      </c>
      <c r="G24" s="551" t="s">
        <v>441</v>
      </c>
      <c r="H24" s="75"/>
      <c r="I24" s="74"/>
      <c r="J24" s="550" t="s">
        <v>442</v>
      </c>
      <c r="K24" s="551" t="s">
        <v>443</v>
      </c>
      <c r="L24" s="545"/>
      <c r="M24" s="544"/>
      <c r="N24" s="74"/>
      <c r="O24" s="74"/>
      <c r="P24" s="59" t="s">
        <v>444</v>
      </c>
      <c r="Q24" s="74"/>
      <c r="R24" s="59" t="s">
        <v>366</v>
      </c>
      <c r="S24" s="74"/>
      <c r="T24" s="806" t="s">
        <v>258</v>
      </c>
      <c r="U24" s="334"/>
      <c r="V24" s="335"/>
      <c r="W24" s="74"/>
      <c r="X24" s="801"/>
      <c r="Y24" s="117" t="s">
        <v>445</v>
      </c>
      <c r="AA24" s="565" t="s">
        <v>251</v>
      </c>
      <c r="AB24" s="570" t="s">
        <v>298</v>
      </c>
      <c r="AD24" s="562" t="s">
        <v>258</v>
      </c>
      <c r="AE24" s="569">
        <f>$U$24</f>
        <v>0</v>
      </c>
    </row>
    <row r="25" spans="1:31" ht="15" customHeight="1" x14ac:dyDescent="0.3">
      <c r="A25" s="543"/>
      <c r="B25" s="552">
        <v>87050</v>
      </c>
      <c r="C25" s="549" t="s">
        <v>446</v>
      </c>
      <c r="D25" s="545"/>
      <c r="E25" s="544"/>
      <c r="F25" s="550" t="s">
        <v>447</v>
      </c>
      <c r="G25" s="551" t="s">
        <v>448</v>
      </c>
      <c r="H25" s="75"/>
      <c r="I25" s="74"/>
      <c r="J25" s="550" t="s">
        <v>449</v>
      </c>
      <c r="K25" s="551" t="s">
        <v>450</v>
      </c>
      <c r="L25" s="545"/>
      <c r="M25" s="544"/>
      <c r="N25" s="74"/>
      <c r="O25" s="74"/>
      <c r="P25" s="59" t="s">
        <v>451</v>
      </c>
      <c r="Q25" s="74"/>
      <c r="R25" s="60" t="s">
        <v>374</v>
      </c>
      <c r="S25" s="74"/>
      <c r="T25" s="806"/>
      <c r="U25" s="334"/>
      <c r="V25" s="335"/>
      <c r="W25" s="74"/>
      <c r="X25" s="801" t="s">
        <v>254</v>
      </c>
      <c r="Y25" s="117" t="s">
        <v>452</v>
      </c>
      <c r="AA25" s="565" t="s">
        <v>252</v>
      </c>
      <c r="AB25" s="570" t="s">
        <v>298</v>
      </c>
      <c r="AD25" s="567" t="s">
        <v>258</v>
      </c>
      <c r="AE25" s="571">
        <f>$U$25</f>
        <v>0</v>
      </c>
    </row>
    <row r="26" spans="1:31" ht="15" customHeight="1" x14ac:dyDescent="0.3">
      <c r="A26" s="543"/>
      <c r="B26" s="552">
        <v>87100</v>
      </c>
      <c r="C26" s="549" t="s">
        <v>453</v>
      </c>
      <c r="D26" s="545"/>
      <c r="E26" s="544"/>
      <c r="F26" s="550" t="s">
        <v>454</v>
      </c>
      <c r="G26" s="551" t="s">
        <v>455</v>
      </c>
      <c r="H26" s="75"/>
      <c r="I26" s="74"/>
      <c r="J26" s="550" t="s">
        <v>456</v>
      </c>
      <c r="K26" s="551" t="s">
        <v>457</v>
      </c>
      <c r="L26" s="545"/>
      <c r="M26" s="544"/>
      <c r="N26" s="74"/>
      <c r="O26" s="74"/>
      <c r="P26" s="59" t="s">
        <v>458</v>
      </c>
      <c r="Q26" s="74"/>
      <c r="R26" s="74"/>
      <c r="S26" s="74"/>
      <c r="T26" s="806"/>
      <c r="U26" s="334"/>
      <c r="V26" s="335"/>
      <c r="W26" s="74"/>
      <c r="X26" s="801"/>
      <c r="Y26" s="117" t="s">
        <v>459</v>
      </c>
      <c r="AA26" s="332">
        <f>$U$12</f>
        <v>0</v>
      </c>
      <c r="AB26" s="570" t="str">
        <f>IF($V$12=0,"",$V$12)</f>
        <v/>
      </c>
      <c r="AD26" s="567" t="s">
        <v>258</v>
      </c>
      <c r="AE26" s="571">
        <f>$U$26</f>
        <v>0</v>
      </c>
    </row>
    <row r="27" spans="1:31" ht="15" customHeight="1" x14ac:dyDescent="0.3">
      <c r="A27" s="543"/>
      <c r="B27" s="552">
        <v>45035</v>
      </c>
      <c r="C27" s="549" t="s">
        <v>460</v>
      </c>
      <c r="D27" s="545"/>
      <c r="E27" s="544"/>
      <c r="F27" s="550" t="s">
        <v>461</v>
      </c>
      <c r="G27" s="551" t="s">
        <v>462</v>
      </c>
      <c r="H27" s="75"/>
      <c r="I27" s="74"/>
      <c r="J27" s="550" t="s">
        <v>463</v>
      </c>
      <c r="K27" s="551" t="s">
        <v>464</v>
      </c>
      <c r="L27" s="545"/>
      <c r="M27" s="544"/>
      <c r="N27" s="74"/>
      <c r="O27" s="74"/>
      <c r="P27" s="59" t="s">
        <v>465</v>
      </c>
      <c r="Q27" s="74"/>
      <c r="R27" s="74"/>
      <c r="S27" s="74"/>
      <c r="T27" s="74"/>
      <c r="U27" s="74"/>
      <c r="V27" s="74"/>
      <c r="W27" s="74"/>
      <c r="X27" s="801"/>
      <c r="Y27" s="117" t="s">
        <v>466</v>
      </c>
      <c r="AA27" s="332">
        <f>$U$13</f>
        <v>0</v>
      </c>
      <c r="AB27" s="572" t="str">
        <f>IF($V$13=0,"",$V$13)</f>
        <v/>
      </c>
    </row>
    <row r="28" spans="1:31" ht="15" customHeight="1" x14ac:dyDescent="0.3">
      <c r="A28" s="543"/>
      <c r="B28" s="552">
        <v>96020</v>
      </c>
      <c r="C28" s="549" t="s">
        <v>467</v>
      </c>
      <c r="D28" s="545"/>
      <c r="E28" s="544"/>
      <c r="F28" s="550" t="s">
        <v>468</v>
      </c>
      <c r="G28" s="551" t="s">
        <v>469</v>
      </c>
      <c r="H28" s="75"/>
      <c r="I28" s="74"/>
      <c r="J28" s="550" t="s">
        <v>470</v>
      </c>
      <c r="K28" s="551" t="s">
        <v>471</v>
      </c>
      <c r="L28" s="545"/>
      <c r="M28" s="544"/>
      <c r="N28" s="74"/>
      <c r="O28" s="74"/>
      <c r="P28" s="74"/>
      <c r="Q28" s="74"/>
      <c r="R28" s="74"/>
      <c r="S28" s="74"/>
      <c r="T28" s="74"/>
      <c r="U28" s="74"/>
      <c r="V28" s="74"/>
      <c r="W28" s="74"/>
      <c r="X28" s="801"/>
      <c r="Y28" s="117" t="s">
        <v>472</v>
      </c>
      <c r="AA28" s="332">
        <f>$U$14</f>
        <v>0</v>
      </c>
      <c r="AB28" s="572" t="str">
        <f>IF($V$14=0,"",$V$14)</f>
        <v/>
      </c>
      <c r="AD28" s="322" t="s">
        <v>473</v>
      </c>
    </row>
    <row r="29" spans="1:31" ht="15" customHeight="1" x14ac:dyDescent="0.3">
      <c r="A29" s="543"/>
      <c r="B29" s="552">
        <v>8080</v>
      </c>
      <c r="C29" s="549" t="s">
        <v>474</v>
      </c>
      <c r="D29" s="545"/>
      <c r="E29" s="544"/>
      <c r="F29" s="550" t="s">
        <v>475</v>
      </c>
      <c r="G29" s="551" t="s">
        <v>476</v>
      </c>
      <c r="H29" s="75"/>
      <c r="I29" s="74"/>
      <c r="J29" s="550" t="s">
        <v>477</v>
      </c>
      <c r="K29" s="551" t="s">
        <v>478</v>
      </c>
      <c r="L29" s="545"/>
      <c r="M29" s="544"/>
      <c r="N29" s="74"/>
      <c r="O29" s="74"/>
      <c r="P29" s="74"/>
      <c r="Q29" s="74"/>
      <c r="R29" s="74"/>
      <c r="S29" s="74"/>
      <c r="T29" s="74"/>
      <c r="U29" s="74"/>
      <c r="V29" s="74"/>
      <c r="W29" s="74"/>
      <c r="X29" s="74"/>
      <c r="Y29" s="74"/>
      <c r="AA29" s="332">
        <f>$U$15</f>
        <v>0</v>
      </c>
      <c r="AB29" s="572" t="str">
        <f>IF($V$15=0,"",$V$15)</f>
        <v/>
      </c>
      <c r="AD29" s="573" t="str">
        <f>U6</f>
        <v>Bassin d'infiltration</v>
      </c>
    </row>
    <row r="30" spans="1:31" ht="15" customHeight="1" x14ac:dyDescent="0.3">
      <c r="A30" s="543"/>
      <c r="B30" s="552">
        <v>50100</v>
      </c>
      <c r="C30" s="549" t="s">
        <v>479</v>
      </c>
      <c r="D30" s="545"/>
      <c r="E30" s="544"/>
      <c r="F30" s="550" t="s">
        <v>480</v>
      </c>
      <c r="G30" s="551" t="s">
        <v>481</v>
      </c>
      <c r="H30" s="75"/>
      <c r="I30" s="74"/>
      <c r="J30" s="550" t="s">
        <v>482</v>
      </c>
      <c r="K30" s="551" t="s">
        <v>483</v>
      </c>
      <c r="L30" s="545"/>
      <c r="M30" s="544"/>
      <c r="N30" s="74"/>
      <c r="O30" s="74"/>
      <c r="P30" s="74"/>
      <c r="Q30" s="74"/>
      <c r="R30" s="74"/>
      <c r="S30" s="74"/>
      <c r="T30" s="74"/>
      <c r="U30" s="74"/>
      <c r="V30" s="74"/>
      <c r="W30" s="74"/>
      <c r="X30" s="74"/>
      <c r="Y30" s="74"/>
      <c r="AA30" s="332">
        <f>$U$16</f>
        <v>0</v>
      </c>
      <c r="AB30" s="572" t="str">
        <f>IF($V$16=0,"",$V$16)</f>
        <v/>
      </c>
      <c r="AD30" s="573">
        <f>U12</f>
        <v>0</v>
      </c>
    </row>
    <row r="31" spans="1:31" ht="15" customHeight="1" x14ac:dyDescent="0.3">
      <c r="A31" s="543"/>
      <c r="B31" s="552">
        <v>66112</v>
      </c>
      <c r="C31" s="549" t="s">
        <v>484</v>
      </c>
      <c r="D31" s="545"/>
      <c r="E31" s="544"/>
      <c r="F31" s="550" t="s">
        <v>485</v>
      </c>
      <c r="G31" s="551" t="s">
        <v>486</v>
      </c>
      <c r="H31" s="75"/>
      <c r="I31" s="74"/>
      <c r="J31" s="550" t="s">
        <v>487</v>
      </c>
      <c r="K31" s="551" t="s">
        <v>488</v>
      </c>
      <c r="L31" s="545"/>
      <c r="M31" s="544"/>
      <c r="N31" s="74"/>
      <c r="O31" s="74"/>
      <c r="P31" s="74"/>
      <c r="Q31" s="74"/>
      <c r="R31" s="74"/>
      <c r="S31" s="74"/>
      <c r="T31" s="74"/>
      <c r="U31" s="74"/>
      <c r="V31" s="74"/>
      <c r="W31" s="74"/>
      <c r="X31" s="74"/>
      <c r="Y31" s="74"/>
      <c r="AA31" s="565" t="s">
        <v>254</v>
      </c>
      <c r="AB31" s="563" t="s">
        <v>300</v>
      </c>
      <c r="AD31" s="573">
        <f t="shared" ref="AD31:AD34" si="0">U13</f>
        <v>0</v>
      </c>
    </row>
    <row r="32" spans="1:31" ht="15" customHeight="1" x14ac:dyDescent="0.3">
      <c r="A32" s="543"/>
      <c r="B32" s="552">
        <v>98035</v>
      </c>
      <c r="C32" s="549" t="s">
        <v>489</v>
      </c>
      <c r="D32" s="545"/>
      <c r="E32" s="544"/>
      <c r="F32" s="550" t="s">
        <v>490</v>
      </c>
      <c r="G32" s="551" t="s">
        <v>491</v>
      </c>
      <c r="H32" s="75"/>
      <c r="I32" s="74"/>
      <c r="J32" s="550" t="s">
        <v>492</v>
      </c>
      <c r="K32" s="551" t="s">
        <v>493</v>
      </c>
      <c r="L32" s="545"/>
      <c r="M32" s="544"/>
      <c r="N32" s="74"/>
      <c r="O32" s="74"/>
      <c r="P32" s="74"/>
      <c r="Q32" s="74"/>
      <c r="R32" s="74"/>
      <c r="S32" s="74"/>
      <c r="T32" s="74"/>
      <c r="U32" s="74"/>
      <c r="V32" s="74"/>
      <c r="W32" s="74"/>
      <c r="X32" s="74"/>
      <c r="Y32" s="74"/>
      <c r="AA32" s="332" t="s">
        <v>255</v>
      </c>
      <c r="AB32" s="563" t="s">
        <v>300</v>
      </c>
      <c r="AD32" s="573">
        <f t="shared" si="0"/>
        <v>0</v>
      </c>
    </row>
    <row r="33" spans="1:30" s="74" customFormat="1" ht="15" customHeight="1" x14ac:dyDescent="0.3">
      <c r="A33" s="543"/>
      <c r="B33" s="552">
        <v>15065</v>
      </c>
      <c r="C33" s="549" t="s">
        <v>494</v>
      </c>
      <c r="D33" s="545"/>
      <c r="E33" s="544"/>
      <c r="F33" s="550">
        <v>30</v>
      </c>
      <c r="G33" s="551" t="s">
        <v>495</v>
      </c>
      <c r="H33" s="75"/>
      <c r="J33" s="550" t="s">
        <v>496</v>
      </c>
      <c r="K33" s="551" t="s">
        <v>497</v>
      </c>
      <c r="L33" s="545"/>
      <c r="M33" s="544"/>
      <c r="AA33" s="332" t="s">
        <v>256</v>
      </c>
      <c r="AB33" s="563" t="s">
        <v>300</v>
      </c>
      <c r="AD33" s="573">
        <f t="shared" si="0"/>
        <v>0</v>
      </c>
    </row>
    <row r="34" spans="1:30" s="74" customFormat="1" ht="15" customHeight="1" x14ac:dyDescent="0.3">
      <c r="A34" s="543"/>
      <c r="B34" s="552">
        <v>16013</v>
      </c>
      <c r="C34" s="549" t="s">
        <v>498</v>
      </c>
      <c r="D34" s="545"/>
      <c r="E34" s="544"/>
      <c r="F34" s="550" t="s">
        <v>499</v>
      </c>
      <c r="G34" s="551" t="s">
        <v>500</v>
      </c>
      <c r="H34" s="75"/>
      <c r="J34" s="550" t="s">
        <v>501</v>
      </c>
      <c r="K34" s="551" t="s">
        <v>502</v>
      </c>
      <c r="L34" s="545"/>
      <c r="M34" s="544"/>
      <c r="AA34" s="561" t="s">
        <v>257</v>
      </c>
      <c r="AB34" s="563" t="s">
        <v>300</v>
      </c>
      <c r="AD34" s="573">
        <f t="shared" si="0"/>
        <v>0</v>
      </c>
    </row>
    <row r="35" spans="1:30" s="74" customFormat="1" ht="15" customHeight="1" x14ac:dyDescent="0.3">
      <c r="A35" s="543"/>
      <c r="B35" s="552">
        <v>96005</v>
      </c>
      <c r="C35" s="549" t="s">
        <v>503</v>
      </c>
      <c r="D35" s="545"/>
      <c r="E35" s="544"/>
      <c r="F35" s="550">
        <v>40</v>
      </c>
      <c r="G35" s="551" t="s">
        <v>504</v>
      </c>
      <c r="H35" s="75"/>
      <c r="J35" s="550" t="s">
        <v>505</v>
      </c>
      <c r="K35" s="551" t="s">
        <v>506</v>
      </c>
      <c r="L35" s="545"/>
      <c r="M35" s="544"/>
      <c r="AA35" s="332">
        <f>$U$21</f>
        <v>0</v>
      </c>
      <c r="AB35" s="572" t="str">
        <f>IF($V$21=0,"",$V$21)</f>
        <v/>
      </c>
      <c r="AD35" s="573" t="str">
        <f>U18</f>
        <v>Puits d'infiltration</v>
      </c>
    </row>
    <row r="36" spans="1:30" s="74" customFormat="1" ht="15" customHeight="1" x14ac:dyDescent="0.3">
      <c r="A36" s="543"/>
      <c r="B36" s="552">
        <v>78050</v>
      </c>
      <c r="C36" s="549" t="s">
        <v>507</v>
      </c>
      <c r="D36" s="545"/>
      <c r="E36" s="544"/>
      <c r="F36" s="550" t="s">
        <v>508</v>
      </c>
      <c r="G36" s="551" t="s">
        <v>509</v>
      </c>
      <c r="H36" s="75"/>
      <c r="J36" s="550" t="s">
        <v>510</v>
      </c>
      <c r="K36" s="551" t="s">
        <v>511</v>
      </c>
      <c r="L36" s="545"/>
      <c r="M36" s="544"/>
      <c r="AA36" s="332">
        <f>$U$22</f>
        <v>0</v>
      </c>
      <c r="AB36" s="572" t="str">
        <f>IF($V$22=0,"",$V$22)</f>
        <v/>
      </c>
      <c r="AD36" s="573" t="str">
        <f>U19</f>
        <v>Tranchée d'infiltration</v>
      </c>
    </row>
    <row r="37" spans="1:30" s="74" customFormat="1" ht="15" customHeight="1" x14ac:dyDescent="0.3">
      <c r="A37" s="543"/>
      <c r="B37" s="552">
        <v>44045</v>
      </c>
      <c r="C37" s="549" t="s">
        <v>512</v>
      </c>
      <c r="D37" s="545"/>
      <c r="E37" s="544"/>
      <c r="F37" s="550" t="s">
        <v>513</v>
      </c>
      <c r="G37" s="551" t="s">
        <v>514</v>
      </c>
      <c r="H37" s="75"/>
      <c r="J37" s="550" t="s">
        <v>515</v>
      </c>
      <c r="K37" s="551" t="s">
        <v>516</v>
      </c>
      <c r="L37" s="545"/>
      <c r="M37" s="544"/>
      <c r="AA37" s="332">
        <f>$U$23</f>
        <v>0</v>
      </c>
      <c r="AB37" s="572" t="str">
        <f>IF($V$23=0,"",$V$23)</f>
        <v/>
      </c>
      <c r="AD37" s="573" t="str">
        <f>U20</f>
        <v>Conduite d'exfiltration / infiltration</v>
      </c>
    </row>
    <row r="38" spans="1:30" s="74" customFormat="1" ht="15" customHeight="1" x14ac:dyDescent="0.3">
      <c r="A38" s="543"/>
      <c r="B38" s="552">
        <v>88022</v>
      </c>
      <c r="C38" s="549" t="s">
        <v>517</v>
      </c>
      <c r="D38" s="545"/>
      <c r="E38" s="544"/>
      <c r="F38" s="550">
        <v>80</v>
      </c>
      <c r="G38" s="551" t="s">
        <v>518</v>
      </c>
      <c r="H38" s="75"/>
      <c r="J38" s="553" t="s">
        <v>519</v>
      </c>
      <c r="K38" s="554" t="s">
        <v>520</v>
      </c>
      <c r="L38" s="545"/>
      <c r="M38" s="544"/>
      <c r="AA38" s="332">
        <f>$U$24</f>
        <v>0</v>
      </c>
      <c r="AB38" s="572" t="str">
        <f>IF($V$24=0,"",$V$24)</f>
        <v/>
      </c>
      <c r="AD38" s="573">
        <f t="shared" ref="AD38:AD42" si="1">U21</f>
        <v>0</v>
      </c>
    </row>
    <row r="39" spans="1:30" s="74" customFormat="1" ht="15" customHeight="1" x14ac:dyDescent="0.3">
      <c r="A39" s="543"/>
      <c r="B39" s="552">
        <v>37210</v>
      </c>
      <c r="C39" s="549" t="s">
        <v>521</v>
      </c>
      <c r="D39" s="545"/>
      <c r="E39" s="544"/>
      <c r="F39" s="550">
        <v>70</v>
      </c>
      <c r="G39" s="551" t="s">
        <v>522</v>
      </c>
      <c r="H39" s="75"/>
      <c r="J39" s="555"/>
      <c r="K39" s="555"/>
      <c r="L39" s="545"/>
      <c r="M39" s="544"/>
      <c r="AA39" s="332">
        <f>$U$25</f>
        <v>0</v>
      </c>
      <c r="AB39" s="572" t="str">
        <f>IF($V$25=0,"",$V$25)</f>
        <v/>
      </c>
      <c r="AD39" s="573">
        <f t="shared" si="1"/>
        <v>0</v>
      </c>
    </row>
    <row r="40" spans="1:30" s="74" customFormat="1" ht="15" customHeight="1" x14ac:dyDescent="0.3">
      <c r="A40" s="543"/>
      <c r="B40" s="552">
        <v>66107</v>
      </c>
      <c r="C40" s="549" t="s">
        <v>523</v>
      </c>
      <c r="D40" s="545"/>
      <c r="E40" s="544"/>
      <c r="F40" s="550">
        <v>90</v>
      </c>
      <c r="G40" s="551" t="s">
        <v>524</v>
      </c>
      <c r="H40" s="75"/>
      <c r="J40" s="555"/>
      <c r="K40" s="555"/>
      <c r="L40" s="545"/>
      <c r="M40" s="544"/>
      <c r="AA40" s="332">
        <f>$U$26</f>
        <v>0</v>
      </c>
      <c r="AB40" s="574" t="str">
        <f>IF($V$26=0,"",$V$26)</f>
        <v/>
      </c>
      <c r="AD40" s="573">
        <f t="shared" si="1"/>
        <v>0</v>
      </c>
    </row>
    <row r="41" spans="1:30" s="74" customFormat="1" ht="15" customHeight="1" x14ac:dyDescent="0.3">
      <c r="A41" s="543"/>
      <c r="B41" s="552">
        <v>85020</v>
      </c>
      <c r="C41" s="549" t="s">
        <v>525</v>
      </c>
      <c r="D41" s="545"/>
      <c r="E41" s="544"/>
      <c r="F41" s="550" t="s">
        <v>526</v>
      </c>
      <c r="G41" s="551" t="s">
        <v>527</v>
      </c>
      <c r="H41" s="75"/>
      <c r="J41" s="555"/>
      <c r="K41" s="555"/>
      <c r="L41" s="545"/>
      <c r="M41" s="544"/>
      <c r="AD41" s="573">
        <f>U24</f>
        <v>0</v>
      </c>
    </row>
    <row r="42" spans="1:30" s="74" customFormat="1" ht="15" customHeight="1" x14ac:dyDescent="0.3">
      <c r="A42" s="543"/>
      <c r="B42" s="552">
        <v>27028</v>
      </c>
      <c r="C42" s="549" t="s">
        <v>528</v>
      </c>
      <c r="D42" s="545"/>
      <c r="E42" s="544"/>
      <c r="F42" s="550" t="s">
        <v>529</v>
      </c>
      <c r="G42" s="551" t="s">
        <v>530</v>
      </c>
      <c r="H42" s="75"/>
      <c r="J42" s="555"/>
      <c r="K42" s="555"/>
      <c r="L42" s="545"/>
      <c r="M42" s="544"/>
      <c r="AD42" s="573">
        <f t="shared" si="1"/>
        <v>0</v>
      </c>
    </row>
    <row r="43" spans="1:30" s="74" customFormat="1" ht="15" customHeight="1" x14ac:dyDescent="0.3">
      <c r="A43" s="543"/>
      <c r="B43" s="552">
        <v>70022</v>
      </c>
      <c r="C43" s="549" t="s">
        <v>531</v>
      </c>
      <c r="D43" s="545"/>
      <c r="E43" s="544"/>
      <c r="F43" s="550" t="s">
        <v>532</v>
      </c>
      <c r="G43" s="551" t="s">
        <v>533</v>
      </c>
      <c r="H43" s="75"/>
      <c r="J43" s="555"/>
      <c r="K43" s="555"/>
      <c r="L43" s="545"/>
      <c r="M43" s="544"/>
      <c r="AD43" s="573">
        <f>U26</f>
        <v>0</v>
      </c>
    </row>
    <row r="44" spans="1:30" s="74" customFormat="1" ht="15" customHeight="1" x14ac:dyDescent="0.3">
      <c r="A44" s="543"/>
      <c r="B44" s="552">
        <v>31008</v>
      </c>
      <c r="C44" s="549" t="s">
        <v>534</v>
      </c>
      <c r="D44" s="545"/>
      <c r="E44" s="544"/>
      <c r="F44" s="550" t="s">
        <v>535</v>
      </c>
      <c r="G44" s="551" t="s">
        <v>536</v>
      </c>
      <c r="H44" s="75"/>
      <c r="J44" s="555"/>
      <c r="K44" s="555"/>
      <c r="L44" s="545"/>
      <c r="M44" s="544"/>
    </row>
    <row r="45" spans="1:30" s="74" customFormat="1" ht="15" customHeight="1" x14ac:dyDescent="0.3">
      <c r="A45" s="543"/>
      <c r="B45" s="552">
        <v>19105</v>
      </c>
      <c r="C45" s="549" t="s">
        <v>537</v>
      </c>
      <c r="D45" s="545"/>
      <c r="E45" s="544"/>
      <c r="F45" s="550" t="s">
        <v>538</v>
      </c>
      <c r="G45" s="551" t="s">
        <v>539</v>
      </c>
      <c r="H45" s="75"/>
      <c r="J45" s="555"/>
      <c r="K45" s="555"/>
      <c r="L45" s="545"/>
      <c r="M45" s="544"/>
    </row>
    <row r="46" spans="1:30" s="74" customFormat="1" ht="15" customHeight="1" x14ac:dyDescent="0.3">
      <c r="A46" s="543"/>
      <c r="B46" s="552">
        <v>21025</v>
      </c>
      <c r="C46" s="549" t="s">
        <v>540</v>
      </c>
      <c r="D46" s="545"/>
      <c r="E46" s="544"/>
      <c r="F46" s="550" t="s">
        <v>541</v>
      </c>
      <c r="G46" s="551" t="s">
        <v>542</v>
      </c>
      <c r="H46" s="75"/>
      <c r="J46" s="555"/>
      <c r="K46" s="555"/>
      <c r="L46" s="545"/>
      <c r="M46" s="544"/>
    </row>
    <row r="47" spans="1:30" s="74" customFormat="1" ht="15" customHeight="1" x14ac:dyDescent="0.3">
      <c r="A47" s="543"/>
      <c r="B47" s="552">
        <v>38010</v>
      </c>
      <c r="C47" s="549" t="s">
        <v>387</v>
      </c>
      <c r="D47" s="545"/>
      <c r="E47" s="544"/>
      <c r="F47" s="550" t="s">
        <v>543</v>
      </c>
      <c r="G47" s="551" t="s">
        <v>544</v>
      </c>
      <c r="H47" s="75"/>
      <c r="J47" s="555"/>
      <c r="K47" s="555"/>
      <c r="L47" s="545"/>
      <c r="M47" s="544"/>
    </row>
    <row r="48" spans="1:30" s="74" customFormat="1" ht="15" customHeight="1" x14ac:dyDescent="0.3">
      <c r="A48" s="543"/>
      <c r="B48" s="552">
        <v>46035</v>
      </c>
      <c r="C48" s="549" t="s">
        <v>545</v>
      </c>
      <c r="D48" s="545"/>
      <c r="E48" s="544"/>
      <c r="F48" s="550" t="s">
        <v>546</v>
      </c>
      <c r="G48" s="551" t="s">
        <v>547</v>
      </c>
      <c r="H48" s="75"/>
      <c r="J48" s="555"/>
      <c r="K48" s="555"/>
      <c r="L48" s="545"/>
      <c r="M48" s="544"/>
    </row>
    <row r="49" spans="1:13" s="74" customFormat="1" ht="15" customHeight="1" x14ac:dyDescent="0.3">
      <c r="A49" s="543"/>
      <c r="B49" s="552">
        <v>46040</v>
      </c>
      <c r="C49" s="549" t="s">
        <v>545</v>
      </c>
      <c r="D49" s="545"/>
      <c r="E49" s="544"/>
      <c r="F49" s="550" t="s">
        <v>548</v>
      </c>
      <c r="G49" s="551" t="s">
        <v>549</v>
      </c>
      <c r="H49" s="75"/>
      <c r="J49" s="555"/>
      <c r="K49" s="555"/>
      <c r="L49" s="545"/>
      <c r="M49" s="544"/>
    </row>
    <row r="50" spans="1:13" s="74" customFormat="1" ht="15" customHeight="1" x14ac:dyDescent="0.3">
      <c r="A50" s="543"/>
      <c r="B50" s="552">
        <v>94250</v>
      </c>
      <c r="C50" s="549" t="s">
        <v>550</v>
      </c>
      <c r="D50" s="545"/>
      <c r="E50" s="544"/>
      <c r="F50" s="550" t="s">
        <v>551</v>
      </c>
      <c r="G50" s="551" t="s">
        <v>552</v>
      </c>
      <c r="H50" s="75"/>
      <c r="J50" s="555"/>
      <c r="K50" s="555"/>
      <c r="L50" s="545"/>
      <c r="M50" s="544"/>
    </row>
    <row r="51" spans="1:13" s="74" customFormat="1" ht="15" customHeight="1" x14ac:dyDescent="0.3">
      <c r="A51" s="543"/>
      <c r="B51" s="552">
        <v>89050</v>
      </c>
      <c r="C51" s="549" t="s">
        <v>553</v>
      </c>
      <c r="D51" s="545"/>
      <c r="E51" s="544"/>
      <c r="F51" s="550" t="s">
        <v>554</v>
      </c>
      <c r="G51" s="551" t="s">
        <v>555</v>
      </c>
      <c r="H51" s="75"/>
      <c r="J51" s="555"/>
      <c r="K51" s="555"/>
      <c r="L51" s="545"/>
      <c r="M51" s="544"/>
    </row>
    <row r="52" spans="1:13" s="74" customFormat="1" ht="15" customHeight="1" x14ac:dyDescent="0.3">
      <c r="A52" s="543"/>
      <c r="B52" s="552">
        <v>85065</v>
      </c>
      <c r="C52" s="549" t="s">
        <v>556</v>
      </c>
      <c r="D52" s="545"/>
      <c r="E52" s="544"/>
      <c r="F52" s="550" t="s">
        <v>557</v>
      </c>
      <c r="G52" s="551" t="s">
        <v>558</v>
      </c>
      <c r="H52" s="75"/>
      <c r="J52" s="555"/>
      <c r="K52" s="555"/>
      <c r="L52" s="545"/>
      <c r="M52" s="544"/>
    </row>
    <row r="53" spans="1:13" s="74" customFormat="1" ht="15" customHeight="1" x14ac:dyDescent="0.3">
      <c r="A53" s="543"/>
      <c r="B53" s="552">
        <v>57040</v>
      </c>
      <c r="C53" s="549" t="s">
        <v>559</v>
      </c>
      <c r="D53" s="545"/>
      <c r="E53" s="544"/>
      <c r="F53" s="550" t="s">
        <v>560</v>
      </c>
      <c r="G53" s="551" t="s">
        <v>561</v>
      </c>
      <c r="H53" s="75"/>
      <c r="J53" s="555"/>
      <c r="K53" s="555"/>
      <c r="L53" s="545"/>
      <c r="M53" s="544"/>
    </row>
    <row r="54" spans="1:13" s="74" customFormat="1" ht="15" customHeight="1" x14ac:dyDescent="0.3">
      <c r="A54" s="543"/>
      <c r="B54" s="552">
        <v>88070</v>
      </c>
      <c r="C54" s="549" t="s">
        <v>562</v>
      </c>
      <c r="D54" s="545"/>
      <c r="E54" s="544"/>
      <c r="F54" s="550" t="s">
        <v>563</v>
      </c>
      <c r="G54" s="551" t="s">
        <v>564</v>
      </c>
      <c r="H54" s="75"/>
      <c r="J54" s="555"/>
      <c r="K54" s="555"/>
      <c r="L54" s="545"/>
      <c r="M54" s="544"/>
    </row>
    <row r="55" spans="1:13" s="74" customFormat="1" ht="15" customHeight="1" x14ac:dyDescent="0.3">
      <c r="A55" s="543"/>
      <c r="B55" s="552">
        <v>18065</v>
      </c>
      <c r="C55" s="549" t="s">
        <v>565</v>
      </c>
      <c r="D55" s="545"/>
      <c r="E55" s="544"/>
      <c r="F55" s="550">
        <v>20</v>
      </c>
      <c r="G55" s="551" t="s">
        <v>566</v>
      </c>
      <c r="H55" s="75"/>
      <c r="J55" s="555"/>
      <c r="K55" s="555"/>
      <c r="L55" s="545"/>
      <c r="M55" s="544"/>
    </row>
    <row r="56" spans="1:13" s="74" customFormat="1" ht="14.4" customHeight="1" x14ac:dyDescent="0.3">
      <c r="A56" s="543"/>
      <c r="B56" s="552">
        <v>52035</v>
      </c>
      <c r="C56" s="549" t="s">
        <v>567</v>
      </c>
      <c r="D56" s="545"/>
      <c r="E56" s="544"/>
      <c r="F56" s="550" t="s">
        <v>568</v>
      </c>
      <c r="G56" s="551" t="s">
        <v>569</v>
      </c>
      <c r="H56" s="75"/>
      <c r="J56" s="555"/>
      <c r="K56" s="555"/>
      <c r="L56" s="545"/>
      <c r="M56" s="544"/>
    </row>
    <row r="57" spans="1:13" s="74" customFormat="1" ht="14.4" customHeight="1" x14ac:dyDescent="0.3">
      <c r="A57" s="543"/>
      <c r="B57" s="552">
        <v>48005</v>
      </c>
      <c r="C57" s="549" t="s">
        <v>570</v>
      </c>
      <c r="D57" s="545"/>
      <c r="E57" s="544"/>
      <c r="F57" s="550" t="s">
        <v>571</v>
      </c>
      <c r="G57" s="551" t="s">
        <v>572</v>
      </c>
      <c r="H57" s="75"/>
      <c r="J57" s="555"/>
      <c r="K57" s="555"/>
      <c r="L57" s="545"/>
      <c r="M57" s="544"/>
    </row>
    <row r="58" spans="1:13" s="74" customFormat="1" ht="14.4" customHeight="1" x14ac:dyDescent="0.3">
      <c r="A58" s="543"/>
      <c r="B58" s="552">
        <v>13055</v>
      </c>
      <c r="C58" s="549" t="s">
        <v>573</v>
      </c>
      <c r="D58" s="545"/>
      <c r="E58" s="544"/>
      <c r="F58" s="550" t="s">
        <v>574</v>
      </c>
      <c r="G58" s="551" t="s">
        <v>575</v>
      </c>
      <c r="H58" s="75"/>
      <c r="J58" s="555"/>
      <c r="K58" s="555"/>
      <c r="L58" s="545"/>
      <c r="M58" s="544"/>
    </row>
    <row r="59" spans="1:13" s="74" customFormat="1" ht="14.4" customHeight="1" x14ac:dyDescent="0.3">
      <c r="A59" s="543"/>
      <c r="B59" s="552">
        <v>73015</v>
      </c>
      <c r="C59" s="549" t="s">
        <v>576</v>
      </c>
      <c r="D59" s="545"/>
      <c r="E59" s="544"/>
      <c r="F59" s="550" t="s">
        <v>577</v>
      </c>
      <c r="G59" s="551" t="s">
        <v>578</v>
      </c>
      <c r="H59" s="75"/>
      <c r="J59" s="555"/>
      <c r="K59" s="555"/>
      <c r="L59" s="545"/>
      <c r="M59" s="544"/>
    </row>
    <row r="60" spans="1:13" s="74" customFormat="1" ht="14.4" customHeight="1" x14ac:dyDescent="0.3">
      <c r="A60" s="543"/>
      <c r="B60" s="552">
        <v>98005</v>
      </c>
      <c r="C60" s="549" t="s">
        <v>579</v>
      </c>
      <c r="D60" s="545"/>
      <c r="E60" s="544"/>
      <c r="F60" s="550" t="s">
        <v>580</v>
      </c>
      <c r="G60" s="551" t="s">
        <v>581</v>
      </c>
      <c r="H60" s="75"/>
      <c r="J60" s="555"/>
      <c r="K60" s="555"/>
      <c r="L60" s="545"/>
      <c r="M60" s="544"/>
    </row>
    <row r="61" spans="1:13" s="74" customFormat="1" ht="14.4" customHeight="1" x14ac:dyDescent="0.3">
      <c r="A61" s="543"/>
      <c r="B61" s="552">
        <v>83045</v>
      </c>
      <c r="C61" s="549" t="s">
        <v>582</v>
      </c>
      <c r="D61" s="545"/>
      <c r="E61" s="544"/>
      <c r="F61" s="550" t="s">
        <v>583</v>
      </c>
      <c r="G61" s="551" t="s">
        <v>584</v>
      </c>
      <c r="H61" s="75"/>
      <c r="J61" s="555"/>
      <c r="K61" s="555"/>
      <c r="L61" s="545"/>
      <c r="M61" s="544"/>
    </row>
    <row r="62" spans="1:13" s="74" customFormat="1" ht="14.4" customHeight="1" x14ac:dyDescent="0.3">
      <c r="A62" s="543"/>
      <c r="B62" s="552">
        <v>80115</v>
      </c>
      <c r="C62" s="549" t="s">
        <v>585</v>
      </c>
      <c r="D62" s="545"/>
      <c r="E62" s="544"/>
      <c r="F62" s="550" t="s">
        <v>586</v>
      </c>
      <c r="G62" s="551" t="s">
        <v>587</v>
      </c>
      <c r="H62" s="75"/>
      <c r="J62" s="555"/>
      <c r="K62" s="555"/>
      <c r="L62" s="545"/>
      <c r="M62" s="544"/>
    </row>
    <row r="63" spans="1:13" s="74" customFormat="1" ht="14.4" customHeight="1" x14ac:dyDescent="0.3">
      <c r="A63" s="543"/>
      <c r="B63" s="552">
        <v>73005</v>
      </c>
      <c r="C63" s="549" t="s">
        <v>588</v>
      </c>
      <c r="D63" s="545"/>
      <c r="E63" s="544"/>
      <c r="F63" s="550" t="s">
        <v>589</v>
      </c>
      <c r="G63" s="551" t="s">
        <v>590</v>
      </c>
      <c r="H63" s="75"/>
      <c r="J63" s="555"/>
      <c r="K63" s="555"/>
      <c r="L63" s="545"/>
      <c r="M63" s="544"/>
    </row>
    <row r="64" spans="1:13" s="74" customFormat="1" ht="14.4" customHeight="1" x14ac:dyDescent="0.3">
      <c r="A64" s="543"/>
      <c r="B64" s="552">
        <v>21045</v>
      </c>
      <c r="C64" s="549" t="s">
        <v>591</v>
      </c>
      <c r="D64" s="545"/>
      <c r="E64" s="544"/>
      <c r="F64" s="550" t="s">
        <v>592</v>
      </c>
      <c r="G64" s="551" t="s">
        <v>593</v>
      </c>
      <c r="H64" s="75"/>
      <c r="J64" s="555"/>
      <c r="K64" s="555"/>
      <c r="L64" s="545"/>
      <c r="M64" s="544"/>
    </row>
    <row r="65" spans="1:13" s="74" customFormat="1" ht="14.4" customHeight="1" x14ac:dyDescent="0.3">
      <c r="A65" s="543"/>
      <c r="B65" s="552">
        <v>73030</v>
      </c>
      <c r="C65" s="549" t="s">
        <v>594</v>
      </c>
      <c r="D65" s="545"/>
      <c r="E65" s="544"/>
      <c r="F65" s="550" t="s">
        <v>595</v>
      </c>
      <c r="G65" s="551" t="s">
        <v>596</v>
      </c>
      <c r="H65" s="75"/>
      <c r="J65" s="555"/>
      <c r="K65" s="555"/>
      <c r="L65" s="545"/>
      <c r="M65" s="544"/>
    </row>
    <row r="66" spans="1:13" s="74" customFormat="1" ht="14.4" customHeight="1" x14ac:dyDescent="0.3">
      <c r="A66" s="543"/>
      <c r="B66" s="552">
        <v>83085</v>
      </c>
      <c r="C66" s="549" t="s">
        <v>597</v>
      </c>
      <c r="D66" s="545"/>
      <c r="E66" s="544"/>
      <c r="F66" s="550" t="s">
        <v>598</v>
      </c>
      <c r="G66" s="551" t="s">
        <v>599</v>
      </c>
      <c r="H66" s="75"/>
      <c r="J66" s="555"/>
      <c r="K66" s="555"/>
      <c r="L66" s="545"/>
      <c r="M66" s="544"/>
    </row>
    <row r="67" spans="1:13" s="74" customFormat="1" ht="14.4" customHeight="1" x14ac:dyDescent="0.3">
      <c r="A67" s="543"/>
      <c r="B67" s="552">
        <v>45095</v>
      </c>
      <c r="C67" s="549" t="s">
        <v>600</v>
      </c>
      <c r="D67" s="545"/>
      <c r="E67" s="544"/>
      <c r="F67" s="550" t="s">
        <v>601</v>
      </c>
      <c r="G67" s="551" t="s">
        <v>602</v>
      </c>
      <c r="H67" s="75"/>
      <c r="J67" s="555"/>
      <c r="K67" s="555"/>
      <c r="L67" s="545"/>
      <c r="M67" s="544"/>
    </row>
    <row r="68" spans="1:13" s="74" customFormat="1" ht="14.4" customHeight="1" x14ac:dyDescent="0.3">
      <c r="A68" s="543"/>
      <c r="B68" s="552">
        <v>46065</v>
      </c>
      <c r="C68" s="549" t="s">
        <v>603</v>
      </c>
      <c r="D68" s="545"/>
      <c r="E68" s="544"/>
      <c r="F68" s="550" t="s">
        <v>604</v>
      </c>
      <c r="G68" s="551" t="s">
        <v>605</v>
      </c>
      <c r="H68" s="75"/>
      <c r="J68" s="555"/>
      <c r="K68" s="555"/>
      <c r="L68" s="545"/>
      <c r="M68" s="544"/>
    </row>
    <row r="69" spans="1:13" s="74" customFormat="1" ht="14.4" customHeight="1" x14ac:dyDescent="0.3">
      <c r="A69" s="543"/>
      <c r="B69" s="552">
        <v>5045</v>
      </c>
      <c r="C69" s="549" t="s">
        <v>402</v>
      </c>
      <c r="D69" s="545"/>
      <c r="E69" s="544"/>
      <c r="F69" s="550" t="s">
        <v>606</v>
      </c>
      <c r="G69" s="551" t="s">
        <v>607</v>
      </c>
      <c r="H69" s="75"/>
      <c r="J69" s="555"/>
      <c r="K69" s="555"/>
      <c r="L69" s="545"/>
      <c r="M69" s="544"/>
    </row>
    <row r="70" spans="1:13" s="74" customFormat="1" ht="14.4" customHeight="1" x14ac:dyDescent="0.3">
      <c r="A70" s="543"/>
      <c r="B70" s="552">
        <v>98010</v>
      </c>
      <c r="C70" s="549" t="s">
        <v>608</v>
      </c>
      <c r="D70" s="545"/>
      <c r="E70" s="544"/>
      <c r="F70" s="550" t="s">
        <v>609</v>
      </c>
      <c r="G70" s="551" t="s">
        <v>610</v>
      </c>
      <c r="H70" s="75"/>
      <c r="J70" s="555"/>
      <c r="K70" s="555"/>
      <c r="L70" s="545"/>
      <c r="M70" s="544"/>
    </row>
    <row r="71" spans="1:13" s="74" customFormat="1" ht="14.4" customHeight="1" x14ac:dyDescent="0.3">
      <c r="A71" s="543"/>
      <c r="B71" s="552">
        <v>42040</v>
      </c>
      <c r="C71" s="549" t="s">
        <v>611</v>
      </c>
      <c r="D71" s="545"/>
      <c r="E71" s="544"/>
      <c r="F71" s="550" t="s">
        <v>612</v>
      </c>
      <c r="G71" s="551" t="s">
        <v>613</v>
      </c>
      <c r="H71" s="75"/>
      <c r="J71" s="555"/>
      <c r="K71" s="555"/>
      <c r="L71" s="545"/>
      <c r="M71" s="544"/>
    </row>
    <row r="72" spans="1:13" s="74" customFormat="1" ht="14.4" customHeight="1" x14ac:dyDescent="0.3">
      <c r="A72" s="543"/>
      <c r="B72" s="552">
        <v>58033</v>
      </c>
      <c r="C72" s="549" t="s">
        <v>614</v>
      </c>
      <c r="D72" s="545"/>
      <c r="E72" s="544"/>
      <c r="F72" s="550" t="s">
        <v>615</v>
      </c>
      <c r="G72" s="551" t="s">
        <v>616</v>
      </c>
      <c r="H72" s="75"/>
      <c r="J72" s="555"/>
      <c r="K72" s="555"/>
      <c r="L72" s="545"/>
      <c r="M72" s="544"/>
    </row>
    <row r="73" spans="1:13" s="74" customFormat="1" ht="14.4" customHeight="1" x14ac:dyDescent="0.3">
      <c r="A73" s="543"/>
      <c r="B73" s="552">
        <v>83050</v>
      </c>
      <c r="C73" s="549" t="s">
        <v>617</v>
      </c>
      <c r="D73" s="545"/>
      <c r="E73" s="544"/>
      <c r="F73" s="550" t="s">
        <v>618</v>
      </c>
      <c r="G73" s="551" t="s">
        <v>619</v>
      </c>
      <c r="H73" s="75"/>
      <c r="J73" s="555"/>
      <c r="K73" s="555"/>
      <c r="L73" s="545"/>
      <c r="M73" s="544"/>
    </row>
    <row r="74" spans="1:13" s="74" customFormat="1" ht="14.4" customHeight="1" x14ac:dyDescent="0.3">
      <c r="A74" s="543"/>
      <c r="B74" s="552">
        <v>80145</v>
      </c>
      <c r="C74" s="549" t="s">
        <v>620</v>
      </c>
      <c r="D74" s="545"/>
      <c r="E74" s="544"/>
      <c r="F74" s="550" t="s">
        <v>621</v>
      </c>
      <c r="G74" s="551" t="s">
        <v>622</v>
      </c>
      <c r="H74" s="75"/>
      <c r="J74" s="555"/>
      <c r="K74" s="555"/>
      <c r="L74" s="545"/>
      <c r="M74" s="544"/>
    </row>
    <row r="75" spans="1:13" s="74" customFormat="1" ht="14.4" customHeight="1" x14ac:dyDescent="0.3">
      <c r="A75" s="543"/>
      <c r="B75" s="552">
        <v>78075</v>
      </c>
      <c r="C75" s="549" t="s">
        <v>623</v>
      </c>
      <c r="D75" s="545"/>
      <c r="E75" s="544"/>
      <c r="F75" s="550" t="s">
        <v>624</v>
      </c>
      <c r="G75" s="551" t="s">
        <v>625</v>
      </c>
      <c r="H75" s="75"/>
      <c r="J75" s="555"/>
      <c r="K75" s="555"/>
      <c r="L75" s="545"/>
      <c r="M75" s="544"/>
    </row>
    <row r="76" spans="1:13" s="74" customFormat="1" ht="14.4" customHeight="1" x14ac:dyDescent="0.3">
      <c r="A76" s="543"/>
      <c r="B76" s="552">
        <v>46090</v>
      </c>
      <c r="C76" s="549" t="s">
        <v>626</v>
      </c>
      <c r="D76" s="545"/>
      <c r="E76" s="544"/>
      <c r="F76" s="550" t="s">
        <v>627</v>
      </c>
      <c r="G76" s="551" t="s">
        <v>628</v>
      </c>
      <c r="H76" s="75"/>
      <c r="J76" s="555"/>
      <c r="K76" s="555"/>
      <c r="L76" s="545"/>
      <c r="M76" s="544"/>
    </row>
    <row r="77" spans="1:13" s="74" customFormat="1" ht="14.4" customHeight="1" x14ac:dyDescent="0.3">
      <c r="A77" s="543"/>
      <c r="B77" s="552">
        <v>84005</v>
      </c>
      <c r="C77" s="549" t="s">
        <v>629</v>
      </c>
      <c r="D77" s="545"/>
      <c r="E77" s="544"/>
      <c r="F77" s="550" t="s">
        <v>630</v>
      </c>
      <c r="G77" s="551" t="s">
        <v>631</v>
      </c>
      <c r="H77" s="75"/>
      <c r="J77" s="555"/>
      <c r="K77" s="555"/>
      <c r="L77" s="545"/>
      <c r="M77" s="544"/>
    </row>
    <row r="78" spans="1:13" s="74" customFormat="1" ht="14.4" customHeight="1" x14ac:dyDescent="0.3">
      <c r="A78" s="543"/>
      <c r="B78" s="552">
        <v>46070</v>
      </c>
      <c r="C78" s="549" t="s">
        <v>632</v>
      </c>
      <c r="D78" s="545"/>
      <c r="E78" s="544"/>
      <c r="F78" s="550" t="s">
        <v>633</v>
      </c>
      <c r="G78" s="551" t="s">
        <v>634</v>
      </c>
      <c r="H78" s="75"/>
      <c r="J78" s="555"/>
      <c r="K78" s="555"/>
      <c r="L78" s="545"/>
      <c r="M78" s="544"/>
    </row>
    <row r="79" spans="1:13" s="74" customFormat="1" ht="14.4" customHeight="1" x14ac:dyDescent="0.3">
      <c r="A79" s="543"/>
      <c r="B79" s="552">
        <v>46078</v>
      </c>
      <c r="C79" s="549" t="s">
        <v>635</v>
      </c>
      <c r="D79" s="545"/>
      <c r="E79" s="544"/>
      <c r="F79" s="550" t="s">
        <v>636</v>
      </c>
      <c r="G79" s="551" t="s">
        <v>637</v>
      </c>
      <c r="H79" s="75"/>
      <c r="J79" s="555"/>
      <c r="K79" s="555"/>
      <c r="L79" s="545"/>
      <c r="M79" s="544"/>
    </row>
    <row r="80" spans="1:13" s="74" customFormat="1" ht="14.4" customHeight="1" x14ac:dyDescent="0.3">
      <c r="A80" s="543"/>
      <c r="B80" s="552">
        <v>58007</v>
      </c>
      <c r="C80" s="549" t="s">
        <v>638</v>
      </c>
      <c r="D80" s="545"/>
      <c r="E80" s="544"/>
      <c r="F80" s="550" t="s">
        <v>639</v>
      </c>
      <c r="G80" s="551" t="s">
        <v>640</v>
      </c>
      <c r="H80" s="75"/>
      <c r="J80" s="555"/>
      <c r="K80" s="555"/>
      <c r="L80" s="545"/>
      <c r="M80" s="544"/>
    </row>
    <row r="81" spans="1:13" s="74" customFormat="1" ht="14.4" customHeight="1" x14ac:dyDescent="0.3">
      <c r="A81" s="543"/>
      <c r="B81" s="552">
        <v>76043</v>
      </c>
      <c r="C81" s="549" t="s">
        <v>641</v>
      </c>
      <c r="D81" s="545"/>
      <c r="E81" s="544"/>
      <c r="F81" s="550" t="s">
        <v>642</v>
      </c>
      <c r="G81" s="551" t="s">
        <v>643</v>
      </c>
      <c r="H81" s="75"/>
      <c r="J81" s="555"/>
      <c r="K81" s="555"/>
      <c r="L81" s="545"/>
      <c r="M81" s="544"/>
    </row>
    <row r="82" spans="1:13" s="74" customFormat="1" ht="14.4" customHeight="1" x14ac:dyDescent="0.3">
      <c r="A82" s="543"/>
      <c r="B82" s="552">
        <v>84025</v>
      </c>
      <c r="C82" s="549" t="s">
        <v>644</v>
      </c>
      <c r="D82" s="545"/>
      <c r="E82" s="544"/>
      <c r="F82" s="550" t="s">
        <v>645</v>
      </c>
      <c r="G82" s="551" t="s">
        <v>646</v>
      </c>
      <c r="H82" s="75"/>
      <c r="J82" s="555"/>
      <c r="K82" s="555"/>
      <c r="L82" s="545"/>
      <c r="M82" s="544"/>
    </row>
    <row r="83" spans="1:13" s="74" customFormat="1" ht="14.4" customHeight="1" x14ac:dyDescent="0.3">
      <c r="A83" s="543"/>
      <c r="B83" s="552">
        <v>41070</v>
      </c>
      <c r="C83" s="549" t="s">
        <v>647</v>
      </c>
      <c r="D83" s="545"/>
      <c r="E83" s="544"/>
      <c r="F83" s="550" t="s">
        <v>648</v>
      </c>
      <c r="G83" s="551" t="s">
        <v>649</v>
      </c>
      <c r="H83" s="75"/>
      <c r="J83" s="555"/>
      <c r="K83" s="555"/>
      <c r="L83" s="545"/>
      <c r="M83" s="544"/>
    </row>
    <row r="84" spans="1:13" s="74" customFormat="1" ht="14.4" customHeight="1" x14ac:dyDescent="0.3">
      <c r="A84" s="543"/>
      <c r="B84" s="552">
        <v>12057</v>
      </c>
      <c r="C84" s="549" t="s">
        <v>650</v>
      </c>
      <c r="D84" s="545"/>
      <c r="E84" s="544"/>
      <c r="F84" s="550" t="s">
        <v>651</v>
      </c>
      <c r="G84" s="551" t="s">
        <v>652</v>
      </c>
      <c r="H84" s="75"/>
      <c r="J84" s="555"/>
      <c r="K84" s="555"/>
      <c r="L84" s="545"/>
      <c r="M84" s="544"/>
    </row>
    <row r="85" spans="1:13" s="74" customFormat="1" ht="14.4" customHeight="1" x14ac:dyDescent="0.3">
      <c r="A85" s="543"/>
      <c r="B85" s="552">
        <v>59030</v>
      </c>
      <c r="C85" s="549" t="s">
        <v>653</v>
      </c>
      <c r="D85" s="545"/>
      <c r="E85" s="544"/>
      <c r="F85" s="550" t="s">
        <v>654</v>
      </c>
      <c r="G85" s="551" t="s">
        <v>655</v>
      </c>
      <c r="H85" s="75"/>
      <c r="J85" s="555"/>
      <c r="K85" s="555"/>
      <c r="L85" s="545"/>
      <c r="M85" s="544"/>
    </row>
    <row r="86" spans="1:13" s="74" customFormat="1" ht="14.4" customHeight="1" x14ac:dyDescent="0.3">
      <c r="A86" s="543"/>
      <c r="B86" s="552">
        <v>84030</v>
      </c>
      <c r="C86" s="549" t="s">
        <v>656</v>
      </c>
      <c r="D86" s="545"/>
      <c r="E86" s="544"/>
      <c r="F86" s="550" t="s">
        <v>657</v>
      </c>
      <c r="G86" s="551" t="s">
        <v>658</v>
      </c>
      <c r="H86" s="75"/>
      <c r="J86" s="555"/>
      <c r="K86" s="555"/>
      <c r="L86" s="545"/>
      <c r="M86" s="544"/>
    </row>
    <row r="87" spans="1:13" s="74" customFormat="1" ht="14.4" customHeight="1" x14ac:dyDescent="0.3">
      <c r="A87" s="543"/>
      <c r="B87" s="552">
        <v>67020</v>
      </c>
      <c r="C87" s="549" t="s">
        <v>659</v>
      </c>
      <c r="D87" s="545"/>
      <c r="E87" s="544"/>
      <c r="F87" s="550" t="s">
        <v>660</v>
      </c>
      <c r="G87" s="551" t="s">
        <v>661</v>
      </c>
      <c r="H87" s="75"/>
      <c r="J87" s="555"/>
      <c r="K87" s="555"/>
      <c r="L87" s="545"/>
      <c r="M87" s="544"/>
    </row>
    <row r="88" spans="1:13" s="74" customFormat="1" ht="14.4" customHeight="1" x14ac:dyDescent="0.3">
      <c r="A88" s="543"/>
      <c r="B88" s="552">
        <v>82020</v>
      </c>
      <c r="C88" s="549" t="s">
        <v>662</v>
      </c>
      <c r="D88" s="545"/>
      <c r="E88" s="544"/>
      <c r="F88" s="550" t="s">
        <v>663</v>
      </c>
      <c r="G88" s="551" t="s">
        <v>664</v>
      </c>
      <c r="H88" s="75"/>
      <c r="J88" s="555"/>
      <c r="K88" s="555"/>
      <c r="L88" s="545"/>
      <c r="M88" s="544"/>
    </row>
    <row r="89" spans="1:13" s="74" customFormat="1" ht="14.4" customHeight="1" x14ac:dyDescent="0.3">
      <c r="A89" s="543"/>
      <c r="B89" s="552">
        <v>4047</v>
      </c>
      <c r="C89" s="549" t="s">
        <v>665</v>
      </c>
      <c r="D89" s="545"/>
      <c r="E89" s="544"/>
      <c r="F89" s="550" t="s">
        <v>666</v>
      </c>
      <c r="G89" s="551" t="s">
        <v>667</v>
      </c>
      <c r="H89" s="75"/>
      <c r="J89" s="555"/>
      <c r="K89" s="555"/>
      <c r="L89" s="545"/>
      <c r="M89" s="544"/>
    </row>
    <row r="90" spans="1:13" s="74" customFormat="1" ht="14.4" customHeight="1" x14ac:dyDescent="0.3">
      <c r="A90" s="543"/>
      <c r="B90" s="552">
        <v>5060</v>
      </c>
      <c r="C90" s="549" t="s">
        <v>668</v>
      </c>
      <c r="D90" s="545"/>
      <c r="E90" s="544"/>
      <c r="F90" s="550" t="s">
        <v>669</v>
      </c>
      <c r="G90" s="551" t="s">
        <v>670</v>
      </c>
      <c r="H90" s="75"/>
      <c r="J90" s="555"/>
      <c r="K90" s="555"/>
      <c r="L90" s="545"/>
      <c r="M90" s="544"/>
    </row>
    <row r="91" spans="1:13" s="74" customFormat="1" ht="14.4" customHeight="1" x14ac:dyDescent="0.3">
      <c r="A91" s="543"/>
      <c r="B91" s="552">
        <v>18045</v>
      </c>
      <c r="C91" s="549" t="s">
        <v>671</v>
      </c>
      <c r="D91" s="545"/>
      <c r="E91" s="544"/>
      <c r="F91" s="550" t="s">
        <v>672</v>
      </c>
      <c r="G91" s="551" t="s">
        <v>673</v>
      </c>
      <c r="H91" s="75"/>
      <c r="J91" s="555"/>
      <c r="K91" s="555"/>
      <c r="L91" s="545"/>
      <c r="M91" s="544"/>
    </row>
    <row r="92" spans="1:13" s="74" customFormat="1" ht="14.4" customHeight="1" x14ac:dyDescent="0.3">
      <c r="A92" s="543"/>
      <c r="B92" s="552">
        <v>34030</v>
      </c>
      <c r="C92" s="549" t="s">
        <v>674</v>
      </c>
      <c r="D92" s="545"/>
      <c r="E92" s="544"/>
      <c r="F92" s="550" t="s">
        <v>675</v>
      </c>
      <c r="G92" s="551" t="s">
        <v>676</v>
      </c>
      <c r="H92" s="75"/>
      <c r="J92" s="555"/>
      <c r="K92" s="555"/>
      <c r="L92" s="545"/>
      <c r="M92" s="544"/>
    </row>
    <row r="93" spans="1:13" s="74" customFormat="1" ht="14.4" customHeight="1" x14ac:dyDescent="0.3">
      <c r="A93" s="543"/>
      <c r="B93" s="552">
        <v>57010</v>
      </c>
      <c r="C93" s="549" t="s">
        <v>677</v>
      </c>
      <c r="D93" s="545"/>
      <c r="E93" s="544"/>
      <c r="F93" s="550" t="s">
        <v>678</v>
      </c>
      <c r="G93" s="551" t="s">
        <v>679</v>
      </c>
      <c r="H93" s="75"/>
      <c r="J93" s="555"/>
      <c r="K93" s="555"/>
      <c r="L93" s="545"/>
      <c r="M93" s="544"/>
    </row>
    <row r="94" spans="1:13" s="74" customFormat="1" ht="14.4" customHeight="1" x14ac:dyDescent="0.3">
      <c r="A94" s="543"/>
      <c r="B94" s="552">
        <v>6013</v>
      </c>
      <c r="C94" s="549" t="s">
        <v>680</v>
      </c>
      <c r="D94" s="545"/>
      <c r="E94" s="544"/>
      <c r="F94" s="553" t="s">
        <v>681</v>
      </c>
      <c r="G94" s="554" t="s">
        <v>682</v>
      </c>
      <c r="H94" s="75"/>
      <c r="J94" s="555"/>
      <c r="K94" s="555"/>
      <c r="L94" s="545"/>
      <c r="M94" s="544"/>
    </row>
    <row r="95" spans="1:13" s="74" customFormat="1" ht="14.4" customHeight="1" x14ac:dyDescent="0.3">
      <c r="A95" s="543"/>
      <c r="B95" s="552">
        <v>5077</v>
      </c>
      <c r="C95" s="549" t="s">
        <v>683</v>
      </c>
      <c r="D95" s="545"/>
      <c r="E95" s="544"/>
      <c r="F95" s="544"/>
      <c r="G95" s="544"/>
      <c r="H95" s="75"/>
      <c r="J95" s="544"/>
      <c r="K95" s="544"/>
      <c r="L95" s="545"/>
      <c r="M95" s="544"/>
    </row>
    <row r="96" spans="1:13" s="74" customFormat="1" ht="14.4" customHeight="1" x14ac:dyDescent="0.3">
      <c r="A96" s="543"/>
      <c r="B96" s="552">
        <v>7018</v>
      </c>
      <c r="C96" s="549" t="s">
        <v>684</v>
      </c>
      <c r="D96" s="545"/>
      <c r="E96" s="544"/>
      <c r="F96" s="544"/>
      <c r="G96" s="544"/>
      <c r="H96" s="75"/>
      <c r="J96" s="544"/>
      <c r="K96" s="544"/>
      <c r="L96" s="545"/>
      <c r="M96" s="544"/>
    </row>
    <row r="97" spans="1:13" s="74" customFormat="1" ht="14.4" customHeight="1" x14ac:dyDescent="0.3">
      <c r="A97" s="543"/>
      <c r="B97" s="552">
        <v>83040</v>
      </c>
      <c r="C97" s="549" t="s">
        <v>685</v>
      </c>
      <c r="D97" s="545"/>
      <c r="E97" s="544"/>
      <c r="F97" s="544"/>
      <c r="G97" s="544"/>
      <c r="H97" s="75"/>
      <c r="J97" s="544"/>
      <c r="K97" s="544"/>
      <c r="L97" s="545"/>
      <c r="M97" s="544"/>
    </row>
    <row r="98" spans="1:13" s="74" customFormat="1" ht="14.4" customHeight="1" x14ac:dyDescent="0.3">
      <c r="A98" s="543"/>
      <c r="B98" s="552">
        <v>57005</v>
      </c>
      <c r="C98" s="549" t="s">
        <v>686</v>
      </c>
      <c r="D98" s="545"/>
      <c r="E98" s="544"/>
      <c r="F98" s="544"/>
      <c r="G98" s="544"/>
      <c r="H98" s="75"/>
      <c r="J98" s="544"/>
      <c r="K98" s="544"/>
      <c r="L98" s="545"/>
      <c r="M98" s="544"/>
    </row>
    <row r="99" spans="1:13" s="74" customFormat="1" ht="14.4" customHeight="1" x14ac:dyDescent="0.3">
      <c r="A99" s="543"/>
      <c r="B99" s="552">
        <v>91020</v>
      </c>
      <c r="C99" s="549" t="s">
        <v>687</v>
      </c>
      <c r="D99" s="545"/>
      <c r="E99" s="544"/>
      <c r="F99" s="544"/>
      <c r="G99" s="544"/>
      <c r="H99" s="75"/>
      <c r="J99" s="544"/>
      <c r="K99" s="544"/>
      <c r="L99" s="545"/>
      <c r="M99" s="544"/>
    </row>
    <row r="100" spans="1:13" s="74" customFormat="1" ht="14.4" customHeight="1" x14ac:dyDescent="0.3">
      <c r="A100" s="543"/>
      <c r="B100" s="552">
        <v>37220</v>
      </c>
      <c r="C100" s="549" t="s">
        <v>688</v>
      </c>
      <c r="D100" s="545"/>
      <c r="E100" s="544"/>
      <c r="F100" s="544"/>
      <c r="G100" s="544"/>
      <c r="H100" s="75"/>
      <c r="J100" s="544"/>
      <c r="K100" s="544"/>
      <c r="L100" s="545"/>
      <c r="M100" s="544"/>
    </row>
    <row r="101" spans="1:13" s="74" customFormat="1" ht="14.4" customHeight="1" x14ac:dyDescent="0.3">
      <c r="A101" s="543"/>
      <c r="B101" s="552">
        <v>88005</v>
      </c>
      <c r="C101" s="549" t="s">
        <v>689</v>
      </c>
      <c r="D101" s="545"/>
      <c r="E101" s="544"/>
      <c r="F101" s="544"/>
      <c r="G101" s="544"/>
      <c r="H101" s="75"/>
      <c r="J101" s="544"/>
      <c r="K101" s="544"/>
      <c r="L101" s="545"/>
      <c r="M101" s="544"/>
    </row>
    <row r="102" spans="1:13" s="74" customFormat="1" ht="14.4" customHeight="1" x14ac:dyDescent="0.3">
      <c r="A102" s="543"/>
      <c r="B102" s="552">
        <v>2028</v>
      </c>
      <c r="C102" s="549" t="s">
        <v>690</v>
      </c>
      <c r="D102" s="545"/>
      <c r="E102" s="544"/>
      <c r="F102" s="544"/>
      <c r="G102" s="544"/>
      <c r="H102" s="75"/>
      <c r="J102" s="544"/>
      <c r="K102" s="544"/>
      <c r="L102" s="545"/>
      <c r="M102" s="544"/>
    </row>
    <row r="103" spans="1:13" s="74" customFormat="1" ht="14.4" customHeight="1" x14ac:dyDescent="0.3">
      <c r="A103" s="543"/>
      <c r="B103" s="552">
        <v>99020</v>
      </c>
      <c r="C103" s="549" t="s">
        <v>691</v>
      </c>
      <c r="D103" s="545"/>
      <c r="E103" s="544"/>
      <c r="F103" s="544"/>
      <c r="G103" s="544"/>
      <c r="H103" s="75"/>
      <c r="J103" s="544"/>
      <c r="K103" s="544"/>
      <c r="L103" s="545"/>
      <c r="M103" s="544"/>
    </row>
    <row r="104" spans="1:13" s="74" customFormat="1" ht="14.4" customHeight="1" x14ac:dyDescent="0.3">
      <c r="A104" s="543"/>
      <c r="B104" s="552">
        <v>51080</v>
      </c>
      <c r="C104" s="549" t="s">
        <v>692</v>
      </c>
      <c r="D104" s="545"/>
      <c r="E104" s="544"/>
      <c r="F104" s="544"/>
      <c r="G104" s="544"/>
      <c r="H104" s="75"/>
      <c r="J104" s="544"/>
      <c r="K104" s="544"/>
      <c r="L104" s="545"/>
      <c r="M104" s="544"/>
    </row>
    <row r="105" spans="1:13" s="74" customFormat="1" ht="14.4" customHeight="1" x14ac:dyDescent="0.3">
      <c r="A105" s="543"/>
      <c r="B105" s="552">
        <v>60005</v>
      </c>
      <c r="C105" s="549" t="s">
        <v>693</v>
      </c>
      <c r="D105" s="545"/>
      <c r="E105" s="544"/>
      <c r="F105" s="544"/>
      <c r="G105" s="544"/>
      <c r="H105" s="75"/>
      <c r="J105" s="544"/>
      <c r="K105" s="544"/>
      <c r="L105" s="545"/>
      <c r="M105" s="544"/>
    </row>
    <row r="106" spans="1:13" s="74" customFormat="1" ht="14.4" customHeight="1" x14ac:dyDescent="0.3">
      <c r="A106" s="543"/>
      <c r="B106" s="552">
        <v>41020</v>
      </c>
      <c r="C106" s="549" t="s">
        <v>694</v>
      </c>
      <c r="D106" s="545"/>
      <c r="E106" s="544"/>
      <c r="F106" s="544"/>
      <c r="G106" s="544"/>
      <c r="H106" s="75"/>
      <c r="J106" s="544"/>
      <c r="K106" s="544"/>
      <c r="L106" s="545"/>
      <c r="M106" s="544"/>
    </row>
    <row r="107" spans="1:13" s="74" customFormat="1" ht="14.4" customHeight="1" x14ac:dyDescent="0.3">
      <c r="A107" s="543"/>
      <c r="B107" s="552">
        <v>67050</v>
      </c>
      <c r="C107" s="549" t="s">
        <v>695</v>
      </c>
      <c r="D107" s="545"/>
      <c r="E107" s="544"/>
      <c r="F107" s="544"/>
      <c r="G107" s="544"/>
      <c r="H107" s="75"/>
      <c r="J107" s="544"/>
      <c r="K107" s="544"/>
      <c r="L107" s="545"/>
      <c r="M107" s="544"/>
    </row>
    <row r="108" spans="1:13" s="74" customFormat="1" ht="14.4" customHeight="1" x14ac:dyDescent="0.3">
      <c r="A108" s="543"/>
      <c r="B108" s="552">
        <v>21035</v>
      </c>
      <c r="C108" s="549" t="s">
        <v>696</v>
      </c>
      <c r="D108" s="545"/>
      <c r="E108" s="544"/>
      <c r="F108" s="544"/>
      <c r="G108" s="544"/>
      <c r="H108" s="75"/>
      <c r="J108" s="544"/>
      <c r="K108" s="544"/>
      <c r="L108" s="545"/>
      <c r="M108" s="544"/>
    </row>
    <row r="109" spans="1:13" s="74" customFormat="1" ht="14.4" customHeight="1" x14ac:dyDescent="0.3">
      <c r="A109" s="543"/>
      <c r="B109" s="552">
        <v>87095</v>
      </c>
      <c r="C109" s="549" t="s">
        <v>697</v>
      </c>
      <c r="D109" s="545"/>
      <c r="E109" s="544"/>
      <c r="F109" s="544"/>
      <c r="G109" s="544"/>
      <c r="H109" s="75"/>
      <c r="J109" s="544"/>
      <c r="K109" s="544"/>
      <c r="L109" s="545"/>
      <c r="M109" s="544"/>
    </row>
    <row r="110" spans="1:13" s="74" customFormat="1" ht="14.4" customHeight="1" x14ac:dyDescent="0.3">
      <c r="A110" s="543"/>
      <c r="B110" s="552">
        <v>82025</v>
      </c>
      <c r="C110" s="549" t="s">
        <v>698</v>
      </c>
      <c r="D110" s="545"/>
      <c r="E110" s="544"/>
      <c r="F110" s="544"/>
      <c r="G110" s="544"/>
      <c r="H110" s="75"/>
      <c r="J110" s="544"/>
      <c r="K110" s="544"/>
      <c r="L110" s="545"/>
      <c r="M110" s="544"/>
    </row>
    <row r="111" spans="1:13" s="74" customFormat="1" ht="14.4" customHeight="1" x14ac:dyDescent="0.3">
      <c r="A111" s="543"/>
      <c r="B111" s="552">
        <v>80103</v>
      </c>
      <c r="C111" s="549" t="s">
        <v>699</v>
      </c>
      <c r="D111" s="545"/>
      <c r="E111" s="544"/>
      <c r="F111" s="544"/>
      <c r="G111" s="544"/>
      <c r="H111" s="75"/>
      <c r="J111" s="544"/>
      <c r="K111" s="544"/>
      <c r="L111" s="545"/>
      <c r="M111" s="544"/>
    </row>
    <row r="112" spans="1:13" s="74" customFormat="1" ht="14.4" customHeight="1" x14ac:dyDescent="0.3">
      <c r="A112" s="543"/>
      <c r="B112" s="552">
        <v>62047</v>
      </c>
      <c r="C112" s="549" t="s">
        <v>700</v>
      </c>
      <c r="D112" s="545"/>
      <c r="E112" s="544"/>
      <c r="F112" s="544"/>
      <c r="G112" s="544"/>
      <c r="H112" s="75"/>
      <c r="J112" s="544"/>
      <c r="K112" s="544"/>
      <c r="L112" s="545"/>
      <c r="M112" s="544"/>
    </row>
    <row r="113" spans="1:13" s="74" customFormat="1" ht="14.4" customHeight="1" x14ac:dyDescent="0.3">
      <c r="A113" s="543"/>
      <c r="B113" s="552">
        <v>39030</v>
      </c>
      <c r="C113" s="549" t="s">
        <v>701</v>
      </c>
      <c r="D113" s="545"/>
      <c r="E113" s="544"/>
      <c r="F113" s="544"/>
      <c r="G113" s="544"/>
      <c r="H113" s="75"/>
      <c r="J113" s="544"/>
      <c r="K113" s="544"/>
      <c r="L113" s="545"/>
      <c r="M113" s="544"/>
    </row>
    <row r="114" spans="1:13" s="74" customFormat="1" ht="14.4" customHeight="1" x14ac:dyDescent="0.3">
      <c r="A114" s="543"/>
      <c r="B114" s="552">
        <v>99025</v>
      </c>
      <c r="C114" s="549" t="s">
        <v>702</v>
      </c>
      <c r="D114" s="545"/>
      <c r="E114" s="544"/>
      <c r="F114" s="544"/>
      <c r="G114" s="544"/>
      <c r="H114" s="75"/>
      <c r="J114" s="544"/>
      <c r="K114" s="544"/>
      <c r="L114" s="545"/>
      <c r="M114" s="544"/>
    </row>
    <row r="115" spans="1:13" s="74" customFormat="1" ht="14.4" customHeight="1" x14ac:dyDescent="0.3">
      <c r="A115" s="543"/>
      <c r="B115" s="552">
        <v>84090</v>
      </c>
      <c r="C115" s="549" t="s">
        <v>703</v>
      </c>
      <c r="D115" s="545"/>
      <c r="E115" s="544"/>
      <c r="F115" s="544"/>
      <c r="G115" s="544"/>
      <c r="H115" s="75"/>
      <c r="J115" s="544"/>
      <c r="K115" s="544"/>
      <c r="L115" s="545"/>
      <c r="M115" s="544"/>
    </row>
    <row r="116" spans="1:13" s="74" customFormat="1" ht="14.4" customHeight="1" x14ac:dyDescent="0.3">
      <c r="A116" s="543"/>
      <c r="B116" s="552">
        <v>96035</v>
      </c>
      <c r="C116" s="549" t="s">
        <v>704</v>
      </c>
      <c r="D116" s="545"/>
      <c r="E116" s="544"/>
      <c r="F116" s="544"/>
      <c r="G116" s="544"/>
      <c r="H116" s="75"/>
      <c r="J116" s="544"/>
      <c r="K116" s="544"/>
      <c r="L116" s="545"/>
      <c r="M116" s="544"/>
    </row>
    <row r="117" spans="1:13" s="74" customFormat="1" ht="14.4" customHeight="1" x14ac:dyDescent="0.3">
      <c r="A117" s="543"/>
      <c r="B117" s="552">
        <v>79065</v>
      </c>
      <c r="C117" s="549" t="s">
        <v>705</v>
      </c>
      <c r="D117" s="545"/>
      <c r="E117" s="544"/>
      <c r="F117" s="544"/>
      <c r="G117" s="544"/>
      <c r="H117" s="75"/>
      <c r="J117" s="544"/>
      <c r="K117" s="544"/>
      <c r="L117" s="545"/>
      <c r="M117" s="544"/>
    </row>
    <row r="118" spans="1:13" s="74" customFormat="1" ht="14.4" customHeight="1" x14ac:dyDescent="0.3">
      <c r="A118" s="543"/>
      <c r="B118" s="552">
        <v>56010</v>
      </c>
      <c r="C118" s="549" t="s">
        <v>706</v>
      </c>
      <c r="D118" s="545"/>
      <c r="E118" s="544"/>
      <c r="F118" s="544"/>
      <c r="G118" s="544"/>
      <c r="H118" s="75"/>
      <c r="J118" s="544"/>
      <c r="K118" s="544"/>
      <c r="L118" s="545"/>
      <c r="M118" s="544"/>
    </row>
    <row r="119" spans="1:13" s="74" customFormat="1" ht="14.4" customHeight="1" x14ac:dyDescent="0.3">
      <c r="A119" s="543"/>
      <c r="B119" s="552">
        <v>84015</v>
      </c>
      <c r="C119" s="549" t="s">
        <v>707</v>
      </c>
      <c r="D119" s="545"/>
      <c r="E119" s="544"/>
      <c r="F119" s="544"/>
      <c r="G119" s="544"/>
      <c r="H119" s="75"/>
      <c r="J119" s="544"/>
      <c r="K119" s="544"/>
      <c r="L119" s="545"/>
      <c r="M119" s="544"/>
    </row>
    <row r="120" spans="1:13" s="74" customFormat="1" ht="14.4" customHeight="1" x14ac:dyDescent="0.3">
      <c r="A120" s="543"/>
      <c r="B120" s="552">
        <v>15035</v>
      </c>
      <c r="C120" s="549" t="s">
        <v>708</v>
      </c>
      <c r="D120" s="545"/>
      <c r="E120" s="544"/>
      <c r="F120" s="544"/>
      <c r="G120" s="544"/>
      <c r="H120" s="75"/>
      <c r="J120" s="544"/>
      <c r="K120" s="544"/>
      <c r="L120" s="545"/>
      <c r="M120" s="544"/>
    </row>
    <row r="121" spans="1:13" s="74" customFormat="1" ht="14.4" customHeight="1" x14ac:dyDescent="0.3">
      <c r="A121" s="543"/>
      <c r="B121" s="552">
        <v>87110</v>
      </c>
      <c r="C121" s="549" t="s">
        <v>708</v>
      </c>
      <c r="D121" s="545"/>
      <c r="E121" s="544"/>
      <c r="F121" s="544"/>
      <c r="G121" s="544"/>
      <c r="H121" s="75"/>
      <c r="J121" s="544"/>
      <c r="K121" s="544"/>
      <c r="L121" s="545"/>
      <c r="M121" s="544"/>
    </row>
    <row r="122" spans="1:13" s="74" customFormat="1" ht="14.4" customHeight="1" x14ac:dyDescent="0.3">
      <c r="A122" s="543"/>
      <c r="B122" s="552">
        <v>87075</v>
      </c>
      <c r="C122" s="549" t="s">
        <v>709</v>
      </c>
      <c r="D122" s="545"/>
      <c r="E122" s="544"/>
      <c r="F122" s="544"/>
      <c r="G122" s="544"/>
      <c r="H122" s="75"/>
      <c r="J122" s="544"/>
      <c r="K122" s="544"/>
      <c r="L122" s="545"/>
      <c r="M122" s="544"/>
    </row>
    <row r="123" spans="1:13" s="74" customFormat="1" ht="14.4" customHeight="1" x14ac:dyDescent="0.3">
      <c r="A123" s="543"/>
      <c r="B123" s="552">
        <v>42110</v>
      </c>
      <c r="C123" s="549" t="s">
        <v>710</v>
      </c>
      <c r="D123" s="545"/>
      <c r="E123" s="544"/>
      <c r="F123" s="544"/>
      <c r="G123" s="544"/>
      <c r="H123" s="75"/>
      <c r="J123" s="544"/>
      <c r="K123" s="544"/>
      <c r="L123" s="545"/>
      <c r="M123" s="544"/>
    </row>
    <row r="124" spans="1:13" s="74" customFormat="1" ht="14.4" customHeight="1" x14ac:dyDescent="0.3">
      <c r="A124" s="543"/>
      <c r="B124" s="552">
        <v>3010</v>
      </c>
      <c r="C124" s="549" t="s">
        <v>711</v>
      </c>
      <c r="D124" s="545"/>
      <c r="E124" s="544"/>
      <c r="F124" s="544"/>
      <c r="G124" s="544"/>
      <c r="H124" s="75"/>
      <c r="J124" s="544"/>
      <c r="K124" s="544"/>
      <c r="L124" s="545"/>
      <c r="M124" s="544"/>
    </row>
    <row r="125" spans="1:13" s="74" customFormat="1" ht="14.4" customHeight="1" x14ac:dyDescent="0.3">
      <c r="A125" s="543"/>
      <c r="B125" s="552">
        <v>44037</v>
      </c>
      <c r="C125" s="549" t="s">
        <v>435</v>
      </c>
      <c r="D125" s="545"/>
      <c r="E125" s="544"/>
      <c r="F125" s="544"/>
      <c r="G125" s="544"/>
      <c r="H125" s="75"/>
      <c r="J125" s="544"/>
      <c r="K125" s="544"/>
      <c r="L125" s="545"/>
      <c r="M125" s="544"/>
    </row>
    <row r="126" spans="1:13" s="74" customFormat="1" ht="14.4" customHeight="1" x14ac:dyDescent="0.3">
      <c r="A126" s="543"/>
      <c r="B126" s="552">
        <v>95050</v>
      </c>
      <c r="C126" s="549" t="s">
        <v>712</v>
      </c>
      <c r="D126" s="545"/>
      <c r="E126" s="544"/>
      <c r="F126" s="544"/>
      <c r="G126" s="544"/>
      <c r="H126" s="75"/>
      <c r="J126" s="544"/>
      <c r="K126" s="544"/>
      <c r="L126" s="545"/>
      <c r="M126" s="544"/>
    </row>
    <row r="127" spans="1:13" s="74" customFormat="1" ht="14.4" customHeight="1" x14ac:dyDescent="0.3">
      <c r="A127" s="543"/>
      <c r="B127" s="552">
        <v>44071</v>
      </c>
      <c r="C127" s="549" t="s">
        <v>713</v>
      </c>
      <c r="D127" s="545"/>
      <c r="E127" s="544"/>
      <c r="F127" s="544"/>
      <c r="G127" s="544"/>
      <c r="H127" s="75"/>
      <c r="J127" s="544"/>
      <c r="K127" s="544"/>
      <c r="L127" s="545"/>
      <c r="M127" s="544"/>
    </row>
    <row r="128" spans="1:13" s="74" customFormat="1" ht="14.4" customHeight="1" x14ac:dyDescent="0.3">
      <c r="A128" s="543"/>
      <c r="B128" s="552">
        <v>59035</v>
      </c>
      <c r="C128" s="549" t="s">
        <v>714</v>
      </c>
      <c r="D128" s="545"/>
      <c r="E128" s="544"/>
      <c r="F128" s="544"/>
      <c r="G128" s="544"/>
      <c r="H128" s="75"/>
      <c r="J128" s="544"/>
      <c r="K128" s="544"/>
      <c r="L128" s="545"/>
      <c r="M128" s="544"/>
    </row>
    <row r="129" spans="1:13" s="74" customFormat="1" ht="14.4" customHeight="1" x14ac:dyDescent="0.3">
      <c r="A129" s="543"/>
      <c r="B129" s="552">
        <v>41038</v>
      </c>
      <c r="C129" s="549" t="s">
        <v>715</v>
      </c>
      <c r="D129" s="545"/>
      <c r="E129" s="544"/>
      <c r="F129" s="544"/>
      <c r="G129" s="544"/>
      <c r="H129" s="75"/>
      <c r="J129" s="544"/>
      <c r="K129" s="544"/>
      <c r="L129" s="545"/>
      <c r="M129" s="544"/>
    </row>
    <row r="130" spans="1:13" s="74" customFormat="1" ht="14.4" customHeight="1" x14ac:dyDescent="0.3">
      <c r="A130" s="543"/>
      <c r="B130" s="552">
        <v>71040</v>
      </c>
      <c r="C130" s="549" t="s">
        <v>716</v>
      </c>
      <c r="D130" s="545"/>
      <c r="E130" s="544"/>
      <c r="F130" s="544"/>
      <c r="G130" s="544"/>
      <c r="H130" s="75"/>
      <c r="J130" s="544"/>
      <c r="K130" s="544"/>
      <c r="L130" s="545"/>
      <c r="M130" s="544"/>
    </row>
    <row r="131" spans="1:13" s="74" customFormat="1" ht="14.4" customHeight="1" x14ac:dyDescent="0.3">
      <c r="A131" s="543"/>
      <c r="B131" s="552">
        <v>98015</v>
      </c>
      <c r="C131" s="549" t="s">
        <v>717</v>
      </c>
      <c r="D131" s="545"/>
      <c r="E131" s="544"/>
      <c r="F131" s="544"/>
      <c r="G131" s="544"/>
      <c r="H131" s="75"/>
      <c r="J131" s="544"/>
      <c r="K131" s="544"/>
      <c r="L131" s="545"/>
      <c r="M131" s="544"/>
    </row>
    <row r="132" spans="1:13" s="74" customFormat="1" ht="14.4" customHeight="1" x14ac:dyDescent="0.3">
      <c r="A132" s="543"/>
      <c r="B132" s="552">
        <v>66058</v>
      </c>
      <c r="C132" s="549" t="s">
        <v>718</v>
      </c>
      <c r="D132" s="545"/>
      <c r="E132" s="544"/>
      <c r="F132" s="544"/>
      <c r="G132" s="544"/>
      <c r="H132" s="75"/>
      <c r="J132" s="544"/>
      <c r="K132" s="544"/>
      <c r="L132" s="545"/>
      <c r="M132" s="544"/>
    </row>
    <row r="133" spans="1:13" s="74" customFormat="1" ht="14.4" customHeight="1" x14ac:dyDescent="0.3">
      <c r="A133" s="543"/>
      <c r="B133" s="552">
        <v>29027</v>
      </c>
      <c r="C133" s="549" t="s">
        <v>719</v>
      </c>
      <c r="D133" s="545"/>
      <c r="E133" s="544"/>
      <c r="F133" s="544"/>
      <c r="G133" s="544"/>
      <c r="H133" s="75"/>
      <c r="J133" s="544"/>
      <c r="K133" s="544"/>
      <c r="L133" s="545"/>
      <c r="M133" s="544"/>
    </row>
    <row r="134" spans="1:13" s="74" customFormat="1" ht="14.4" customHeight="1" x14ac:dyDescent="0.3">
      <c r="A134" s="543"/>
      <c r="B134" s="552">
        <v>46080</v>
      </c>
      <c r="C134" s="549" t="s">
        <v>720</v>
      </c>
      <c r="D134" s="545"/>
      <c r="E134" s="544"/>
      <c r="F134" s="544"/>
      <c r="G134" s="544"/>
      <c r="H134" s="75"/>
      <c r="J134" s="544"/>
      <c r="K134" s="544"/>
      <c r="L134" s="545"/>
      <c r="M134" s="544"/>
    </row>
    <row r="135" spans="1:13" s="74" customFormat="1" ht="14.4" customHeight="1" x14ac:dyDescent="0.3">
      <c r="A135" s="543"/>
      <c r="B135" s="552">
        <v>61013</v>
      </c>
      <c r="C135" s="549" t="s">
        <v>721</v>
      </c>
      <c r="D135" s="545"/>
      <c r="E135" s="544"/>
      <c r="F135" s="544"/>
      <c r="G135" s="544"/>
      <c r="H135" s="75"/>
      <c r="J135" s="544"/>
      <c r="K135" s="544"/>
      <c r="L135" s="545"/>
      <c r="M135" s="544"/>
    </row>
    <row r="136" spans="1:13" s="74" customFormat="1" ht="14.4" customHeight="1" x14ac:dyDescent="0.3">
      <c r="A136" s="543"/>
      <c r="B136" s="552">
        <v>40047</v>
      </c>
      <c r="C136" s="549" t="s">
        <v>722</v>
      </c>
      <c r="D136" s="545"/>
      <c r="E136" s="544"/>
      <c r="F136" s="544"/>
      <c r="G136" s="544"/>
      <c r="H136" s="75"/>
      <c r="J136" s="544"/>
      <c r="K136" s="544"/>
      <c r="L136" s="545"/>
      <c r="M136" s="544"/>
    </row>
    <row r="137" spans="1:13" s="74" customFormat="1" ht="14.4" customHeight="1" x14ac:dyDescent="0.3">
      <c r="A137" s="543"/>
      <c r="B137" s="552">
        <v>39152</v>
      </c>
      <c r="C137" s="549" t="s">
        <v>723</v>
      </c>
      <c r="D137" s="545"/>
      <c r="E137" s="544"/>
      <c r="F137" s="544"/>
      <c r="G137" s="544"/>
      <c r="H137" s="75"/>
      <c r="J137" s="544"/>
      <c r="K137" s="544"/>
      <c r="L137" s="545"/>
      <c r="M137" s="544"/>
    </row>
    <row r="138" spans="1:13" s="74" customFormat="1" ht="14.4" customHeight="1" x14ac:dyDescent="0.3">
      <c r="A138" s="543"/>
      <c r="B138" s="552">
        <v>13005</v>
      </c>
      <c r="C138" s="549" t="s">
        <v>724</v>
      </c>
      <c r="D138" s="545"/>
      <c r="E138" s="544"/>
      <c r="F138" s="544"/>
      <c r="G138" s="544"/>
      <c r="H138" s="75"/>
      <c r="J138" s="544"/>
      <c r="K138" s="544"/>
      <c r="L138" s="545"/>
      <c r="M138" s="544"/>
    </row>
    <row r="139" spans="1:13" s="74" customFormat="1" ht="14.4" customHeight="1" x14ac:dyDescent="0.3">
      <c r="A139" s="543"/>
      <c r="B139" s="552">
        <v>83070</v>
      </c>
      <c r="C139" s="549" t="s">
        <v>725</v>
      </c>
      <c r="D139" s="545"/>
      <c r="E139" s="544"/>
      <c r="F139" s="544"/>
      <c r="G139" s="544"/>
      <c r="H139" s="75"/>
      <c r="J139" s="544"/>
      <c r="K139" s="544"/>
      <c r="L139" s="545"/>
      <c r="M139" s="544"/>
    </row>
    <row r="140" spans="1:13" s="74" customFormat="1" ht="14.4" customHeight="1" x14ac:dyDescent="0.3">
      <c r="A140" s="543"/>
      <c r="B140" s="552">
        <v>67025</v>
      </c>
      <c r="C140" s="549" t="s">
        <v>726</v>
      </c>
      <c r="D140" s="545"/>
      <c r="E140" s="544"/>
      <c r="F140" s="544"/>
      <c r="G140" s="544"/>
      <c r="H140" s="75"/>
      <c r="J140" s="544"/>
      <c r="K140" s="544"/>
      <c r="L140" s="545"/>
      <c r="M140" s="544"/>
    </row>
    <row r="141" spans="1:13" s="74" customFormat="1" ht="14.4" customHeight="1" x14ac:dyDescent="0.3">
      <c r="A141" s="543"/>
      <c r="B141" s="552">
        <v>83005</v>
      </c>
      <c r="C141" s="549" t="s">
        <v>727</v>
      </c>
      <c r="D141" s="545"/>
      <c r="E141" s="544"/>
      <c r="F141" s="544"/>
      <c r="G141" s="544"/>
      <c r="H141" s="75"/>
      <c r="J141" s="544"/>
      <c r="K141" s="544"/>
      <c r="L141" s="545"/>
      <c r="M141" s="544"/>
    </row>
    <row r="142" spans="1:13" s="74" customFormat="1" ht="14.4" customHeight="1" x14ac:dyDescent="0.3">
      <c r="A142" s="543"/>
      <c r="B142" s="552">
        <v>93005</v>
      </c>
      <c r="C142" s="549" t="s">
        <v>728</v>
      </c>
      <c r="D142" s="545"/>
      <c r="E142" s="544"/>
      <c r="F142" s="544"/>
      <c r="G142" s="544"/>
      <c r="H142" s="75"/>
      <c r="J142" s="544"/>
      <c r="K142" s="544"/>
      <c r="L142" s="545"/>
      <c r="M142" s="544"/>
    </row>
    <row r="143" spans="1:13" s="74" customFormat="1" ht="14.4" customHeight="1" x14ac:dyDescent="0.3">
      <c r="A143" s="543"/>
      <c r="B143" s="552">
        <v>38070</v>
      </c>
      <c r="C143" s="549" t="s">
        <v>729</v>
      </c>
      <c r="D143" s="545"/>
      <c r="E143" s="544"/>
      <c r="F143" s="544"/>
      <c r="G143" s="544"/>
      <c r="H143" s="75"/>
      <c r="J143" s="544"/>
      <c r="K143" s="544"/>
      <c r="L143" s="545"/>
      <c r="M143" s="544"/>
    </row>
    <row r="144" spans="1:13" s="74" customFormat="1" ht="14.4" customHeight="1" x14ac:dyDescent="0.3">
      <c r="A144" s="543"/>
      <c r="B144" s="552">
        <v>34058</v>
      </c>
      <c r="C144" s="549" t="s">
        <v>730</v>
      </c>
      <c r="D144" s="545"/>
      <c r="E144" s="544"/>
      <c r="F144" s="544"/>
      <c r="G144" s="544"/>
      <c r="H144" s="75"/>
      <c r="J144" s="544"/>
      <c r="K144" s="544"/>
      <c r="L144" s="545"/>
      <c r="M144" s="544"/>
    </row>
    <row r="145" spans="1:13" s="74" customFormat="1" ht="14.4" customHeight="1" x14ac:dyDescent="0.3">
      <c r="A145" s="543"/>
      <c r="B145" s="552">
        <v>72010</v>
      </c>
      <c r="C145" s="549" t="s">
        <v>469</v>
      </c>
      <c r="D145" s="545"/>
      <c r="E145" s="544"/>
      <c r="F145" s="544"/>
      <c r="G145" s="544"/>
      <c r="H145" s="75"/>
      <c r="J145" s="544"/>
      <c r="K145" s="544"/>
      <c r="L145" s="545"/>
      <c r="M145" s="544"/>
    </row>
    <row r="146" spans="1:13" s="74" customFormat="1" ht="14.4" customHeight="1" x14ac:dyDescent="0.3">
      <c r="A146" s="543"/>
      <c r="B146" s="552">
        <v>31015</v>
      </c>
      <c r="C146" s="549" t="s">
        <v>731</v>
      </c>
      <c r="D146" s="545"/>
      <c r="E146" s="544"/>
      <c r="F146" s="544"/>
      <c r="G146" s="544"/>
      <c r="H146" s="75"/>
      <c r="J146" s="544"/>
      <c r="K146" s="544"/>
      <c r="L146" s="545"/>
      <c r="M146" s="544"/>
    </row>
    <row r="147" spans="1:13" s="74" customFormat="1" ht="14.4" customHeight="1" x14ac:dyDescent="0.3">
      <c r="A147" s="543"/>
      <c r="B147" s="552">
        <v>31020</v>
      </c>
      <c r="C147" s="549" t="s">
        <v>731</v>
      </c>
      <c r="D147" s="545"/>
      <c r="E147" s="544"/>
      <c r="F147" s="544"/>
      <c r="G147" s="544"/>
      <c r="H147" s="75"/>
      <c r="J147" s="544"/>
      <c r="K147" s="544"/>
      <c r="L147" s="545"/>
      <c r="M147" s="544"/>
    </row>
    <row r="148" spans="1:13" s="74" customFormat="1" ht="14.4" customHeight="1" x14ac:dyDescent="0.3">
      <c r="A148" s="543"/>
      <c r="B148" s="552">
        <v>44023</v>
      </c>
      <c r="C148" s="549" t="s">
        <v>732</v>
      </c>
      <c r="D148" s="545"/>
      <c r="E148" s="544"/>
      <c r="F148" s="544"/>
      <c r="G148" s="544"/>
      <c r="H148" s="75"/>
      <c r="J148" s="544"/>
      <c r="K148" s="544"/>
      <c r="L148" s="545"/>
      <c r="M148" s="544"/>
    </row>
    <row r="149" spans="1:13" s="74" customFormat="1" ht="14.4" customHeight="1" x14ac:dyDescent="0.3">
      <c r="A149" s="543"/>
      <c r="B149" s="552">
        <v>92022</v>
      </c>
      <c r="C149" s="549" t="s">
        <v>733</v>
      </c>
      <c r="D149" s="545"/>
      <c r="E149" s="544"/>
      <c r="F149" s="544"/>
      <c r="G149" s="544"/>
      <c r="H149" s="75"/>
      <c r="J149" s="544"/>
      <c r="K149" s="544"/>
      <c r="L149" s="545"/>
      <c r="M149" s="544"/>
    </row>
    <row r="150" spans="1:13" s="74" customFormat="1" ht="14.4" customHeight="1" x14ac:dyDescent="0.3">
      <c r="A150" s="543"/>
      <c r="B150" s="552">
        <v>66142</v>
      </c>
      <c r="C150" s="549" t="s">
        <v>734</v>
      </c>
      <c r="D150" s="545"/>
      <c r="E150" s="544"/>
      <c r="F150" s="544"/>
      <c r="G150" s="544"/>
      <c r="H150" s="75"/>
      <c r="J150" s="544"/>
      <c r="K150" s="544"/>
      <c r="L150" s="545"/>
      <c r="M150" s="544"/>
    </row>
    <row r="151" spans="1:13" s="74" customFormat="1" ht="14.4" customHeight="1" x14ac:dyDescent="0.3">
      <c r="A151" s="543"/>
      <c r="B151" s="552">
        <v>34025</v>
      </c>
      <c r="C151" s="549" t="s">
        <v>735</v>
      </c>
      <c r="D151" s="545"/>
      <c r="E151" s="544"/>
      <c r="F151" s="544"/>
      <c r="G151" s="544"/>
      <c r="H151" s="75"/>
      <c r="J151" s="544"/>
      <c r="K151" s="544"/>
      <c r="L151" s="545"/>
      <c r="M151" s="544"/>
    </row>
    <row r="152" spans="1:13" s="74" customFormat="1" ht="14.4" customHeight="1" x14ac:dyDescent="0.3">
      <c r="A152" s="543"/>
      <c r="B152" s="552">
        <v>66087</v>
      </c>
      <c r="C152" s="549" t="s">
        <v>736</v>
      </c>
      <c r="D152" s="545"/>
      <c r="E152" s="544"/>
      <c r="F152" s="544"/>
      <c r="G152" s="544"/>
      <c r="H152" s="75"/>
      <c r="J152" s="544"/>
      <c r="K152" s="544"/>
      <c r="L152" s="545"/>
      <c r="M152" s="544"/>
    </row>
    <row r="153" spans="1:13" s="74" customFormat="1" ht="14.4" customHeight="1" x14ac:dyDescent="0.3">
      <c r="A153" s="543"/>
      <c r="B153" s="552">
        <v>33040</v>
      </c>
      <c r="C153" s="549" t="s">
        <v>737</v>
      </c>
      <c r="D153" s="545"/>
      <c r="E153" s="544"/>
      <c r="F153" s="544"/>
      <c r="G153" s="544"/>
      <c r="H153" s="75"/>
      <c r="J153" s="544"/>
      <c r="K153" s="544"/>
      <c r="L153" s="545"/>
      <c r="M153" s="544"/>
    </row>
    <row r="154" spans="1:13" s="74" customFormat="1" ht="14.4" customHeight="1" x14ac:dyDescent="0.3">
      <c r="A154" s="543"/>
      <c r="B154" s="552">
        <v>49058</v>
      </c>
      <c r="C154" s="549" t="s">
        <v>738</v>
      </c>
      <c r="D154" s="545"/>
      <c r="E154" s="544"/>
      <c r="F154" s="544"/>
      <c r="G154" s="544"/>
      <c r="H154" s="75"/>
      <c r="J154" s="544"/>
      <c r="K154" s="544"/>
      <c r="L154" s="545"/>
      <c r="M154" s="544"/>
    </row>
    <row r="155" spans="1:13" s="74" customFormat="1" ht="14.4" customHeight="1" x14ac:dyDescent="0.3">
      <c r="A155" s="543"/>
      <c r="B155" s="552">
        <v>41117</v>
      </c>
      <c r="C155" s="549" t="s">
        <v>739</v>
      </c>
      <c r="D155" s="545"/>
      <c r="E155" s="544"/>
      <c r="F155" s="544"/>
      <c r="G155" s="544"/>
      <c r="H155" s="75"/>
      <c r="J155" s="544"/>
      <c r="K155" s="544"/>
      <c r="L155" s="545"/>
      <c r="M155" s="544"/>
    </row>
    <row r="156" spans="1:13" s="74" customFormat="1" ht="14.4" customHeight="1" x14ac:dyDescent="0.3">
      <c r="A156" s="543"/>
      <c r="B156" s="552">
        <v>80135</v>
      </c>
      <c r="C156" s="549" t="s">
        <v>740</v>
      </c>
      <c r="D156" s="545"/>
      <c r="E156" s="544"/>
      <c r="F156" s="544"/>
      <c r="G156" s="544"/>
      <c r="H156" s="75"/>
      <c r="J156" s="544"/>
      <c r="K156" s="544"/>
      <c r="L156" s="545"/>
      <c r="M156" s="544"/>
    </row>
    <row r="157" spans="1:13" s="74" customFormat="1" ht="14.4" customHeight="1" x14ac:dyDescent="0.3">
      <c r="A157" s="543"/>
      <c r="B157" s="552">
        <v>85030</v>
      </c>
      <c r="C157" s="549" t="s">
        <v>741</v>
      </c>
      <c r="D157" s="545"/>
      <c r="E157" s="544"/>
      <c r="F157" s="544"/>
      <c r="G157" s="544"/>
      <c r="H157" s="75"/>
      <c r="J157" s="544"/>
      <c r="K157" s="544"/>
      <c r="L157" s="545"/>
      <c r="M157" s="544"/>
    </row>
    <row r="158" spans="1:13" s="74" customFormat="1" ht="14.4" customHeight="1" x14ac:dyDescent="0.3">
      <c r="A158" s="543"/>
      <c r="B158" s="552">
        <v>69075</v>
      </c>
      <c r="C158" s="549" t="s">
        <v>742</v>
      </c>
      <c r="D158" s="545"/>
      <c r="E158" s="544"/>
      <c r="F158" s="544"/>
      <c r="G158" s="544"/>
      <c r="H158" s="75"/>
      <c r="J158" s="544"/>
      <c r="K158" s="544"/>
      <c r="L158" s="545"/>
      <c r="M158" s="544"/>
    </row>
    <row r="159" spans="1:13" s="74" customFormat="1" ht="14.4" customHeight="1" x14ac:dyDescent="0.3">
      <c r="A159" s="543"/>
      <c r="B159" s="552">
        <v>46050</v>
      </c>
      <c r="C159" s="549" t="s">
        <v>743</v>
      </c>
      <c r="D159" s="545"/>
      <c r="E159" s="544"/>
      <c r="F159" s="544"/>
      <c r="G159" s="544"/>
      <c r="H159" s="75"/>
      <c r="J159" s="544"/>
      <c r="K159" s="544"/>
      <c r="L159" s="545"/>
      <c r="M159" s="544"/>
    </row>
    <row r="160" spans="1:13" s="74" customFormat="1" ht="14.4" customHeight="1" x14ac:dyDescent="0.3">
      <c r="A160" s="543"/>
      <c r="B160" s="552">
        <v>87005</v>
      </c>
      <c r="C160" s="549" t="s">
        <v>744</v>
      </c>
      <c r="D160" s="545"/>
      <c r="E160" s="544"/>
      <c r="F160" s="544"/>
      <c r="G160" s="544"/>
      <c r="H160" s="75"/>
      <c r="J160" s="544"/>
      <c r="K160" s="544"/>
      <c r="L160" s="545"/>
      <c r="M160" s="544"/>
    </row>
    <row r="161" spans="1:13" s="74" customFormat="1" ht="14.4" customHeight="1" x14ac:dyDescent="0.3">
      <c r="A161" s="543"/>
      <c r="B161" s="552">
        <v>87085</v>
      </c>
      <c r="C161" s="549" t="s">
        <v>745</v>
      </c>
      <c r="D161" s="545"/>
      <c r="E161" s="544"/>
      <c r="F161" s="544"/>
      <c r="G161" s="544"/>
      <c r="H161" s="75"/>
      <c r="J161" s="544"/>
      <c r="K161" s="544"/>
      <c r="L161" s="545"/>
      <c r="M161" s="544"/>
    </row>
    <row r="162" spans="1:13" s="74" customFormat="1" ht="14.4" customHeight="1" x14ac:dyDescent="0.3">
      <c r="A162" s="543"/>
      <c r="B162" s="552">
        <v>49015</v>
      </c>
      <c r="C162" s="549" t="s">
        <v>746</v>
      </c>
      <c r="D162" s="545"/>
      <c r="E162" s="544"/>
      <c r="F162" s="544"/>
      <c r="G162" s="544"/>
      <c r="H162" s="75"/>
      <c r="J162" s="544"/>
      <c r="K162" s="544"/>
      <c r="L162" s="545"/>
      <c r="M162" s="544"/>
    </row>
    <row r="163" spans="1:13" s="74" customFormat="1" ht="14.4" customHeight="1" x14ac:dyDescent="0.3">
      <c r="A163" s="543"/>
      <c r="B163" s="552">
        <v>41060</v>
      </c>
      <c r="C163" s="549" t="s">
        <v>747</v>
      </c>
      <c r="D163" s="545"/>
      <c r="E163" s="544"/>
      <c r="F163" s="544"/>
      <c r="G163" s="544"/>
      <c r="H163" s="75"/>
      <c r="J163" s="544"/>
      <c r="K163" s="544"/>
      <c r="L163" s="545"/>
      <c r="M163" s="544"/>
    </row>
    <row r="164" spans="1:13" s="74" customFormat="1" ht="14.4" customHeight="1" x14ac:dyDescent="0.3">
      <c r="A164" s="543"/>
      <c r="B164" s="552">
        <v>31122</v>
      </c>
      <c r="C164" s="549" t="s">
        <v>748</v>
      </c>
      <c r="D164" s="545"/>
      <c r="E164" s="544"/>
      <c r="F164" s="544"/>
      <c r="G164" s="544"/>
      <c r="H164" s="75"/>
      <c r="J164" s="544"/>
      <c r="K164" s="544"/>
      <c r="L164" s="545"/>
      <c r="M164" s="544"/>
    </row>
    <row r="165" spans="1:13" s="74" customFormat="1" ht="14.4" customHeight="1" x14ac:dyDescent="0.3">
      <c r="A165" s="543"/>
      <c r="B165" s="552">
        <v>46085</v>
      </c>
      <c r="C165" s="549" t="s">
        <v>749</v>
      </c>
      <c r="D165" s="545"/>
      <c r="E165" s="544"/>
      <c r="F165" s="544"/>
      <c r="G165" s="544"/>
      <c r="H165" s="75"/>
      <c r="J165" s="544"/>
      <c r="K165" s="544"/>
      <c r="L165" s="545"/>
      <c r="M165" s="544"/>
    </row>
    <row r="166" spans="1:13" s="74" customFormat="1" ht="14.4" customHeight="1" x14ac:dyDescent="0.3">
      <c r="A166" s="543"/>
      <c r="B166" s="552">
        <v>44010</v>
      </c>
      <c r="C166" s="549" t="s">
        <v>750</v>
      </c>
      <c r="D166" s="545"/>
      <c r="E166" s="544"/>
      <c r="F166" s="544"/>
      <c r="G166" s="544"/>
      <c r="H166" s="75"/>
      <c r="J166" s="544"/>
      <c r="K166" s="544"/>
      <c r="L166" s="545"/>
      <c r="M166" s="544"/>
    </row>
    <row r="167" spans="1:13" s="74" customFormat="1" ht="14.4" customHeight="1" x14ac:dyDescent="0.3">
      <c r="A167" s="543"/>
      <c r="B167" s="552">
        <v>45093</v>
      </c>
      <c r="C167" s="549" t="s">
        <v>751</v>
      </c>
      <c r="D167" s="545"/>
      <c r="E167" s="544"/>
      <c r="F167" s="544"/>
      <c r="G167" s="544"/>
      <c r="H167" s="75"/>
      <c r="J167" s="544"/>
      <c r="K167" s="544"/>
      <c r="L167" s="545"/>
      <c r="M167" s="544"/>
    </row>
    <row r="168" spans="1:13" s="74" customFormat="1" ht="14.4" customHeight="1" x14ac:dyDescent="0.3">
      <c r="A168" s="543"/>
      <c r="B168" s="552">
        <v>99060</v>
      </c>
      <c r="C168" s="549" t="s">
        <v>752</v>
      </c>
      <c r="D168" s="545"/>
      <c r="E168" s="544"/>
      <c r="F168" s="544"/>
      <c r="G168" s="544"/>
      <c r="H168" s="75"/>
      <c r="J168" s="544"/>
      <c r="K168" s="544"/>
      <c r="L168" s="545"/>
      <c r="M168" s="544"/>
    </row>
    <row r="169" spans="1:13" s="74" customFormat="1" ht="14.4" customHeight="1" x14ac:dyDescent="0.3">
      <c r="A169" s="543"/>
      <c r="B169" s="552">
        <v>83075</v>
      </c>
      <c r="C169" s="549" t="s">
        <v>753</v>
      </c>
      <c r="D169" s="545"/>
      <c r="E169" s="544"/>
      <c r="F169" s="544"/>
      <c r="G169" s="544"/>
      <c r="H169" s="75"/>
      <c r="J169" s="544"/>
      <c r="K169" s="544"/>
      <c r="L169" s="545"/>
      <c r="M169" s="544"/>
    </row>
    <row r="170" spans="1:13" s="74" customFormat="1" ht="14.4" customHeight="1" x14ac:dyDescent="0.3">
      <c r="A170" s="543"/>
      <c r="B170" s="552">
        <v>69050</v>
      </c>
      <c r="C170" s="549" t="s">
        <v>754</v>
      </c>
      <c r="D170" s="545"/>
      <c r="E170" s="544"/>
      <c r="F170" s="544"/>
      <c r="G170" s="544"/>
      <c r="H170" s="75"/>
      <c r="J170" s="544"/>
      <c r="K170" s="544"/>
      <c r="L170" s="545"/>
      <c r="M170" s="544"/>
    </row>
    <row r="171" spans="1:13" s="74" customFormat="1" ht="14.4" customHeight="1" x14ac:dyDescent="0.3">
      <c r="A171" s="543"/>
      <c r="B171" s="552">
        <v>62053</v>
      </c>
      <c r="C171" s="549" t="s">
        <v>755</v>
      </c>
      <c r="D171" s="545"/>
      <c r="E171" s="544"/>
      <c r="F171" s="544"/>
      <c r="G171" s="544"/>
      <c r="H171" s="75"/>
      <c r="J171" s="544"/>
      <c r="K171" s="544"/>
      <c r="L171" s="545"/>
      <c r="M171" s="544"/>
    </row>
    <row r="172" spans="1:13" s="74" customFormat="1" ht="14.4" customHeight="1" x14ac:dyDescent="0.3">
      <c r="A172" s="543"/>
      <c r="B172" s="552">
        <v>6025</v>
      </c>
      <c r="C172" s="549" t="s">
        <v>756</v>
      </c>
      <c r="D172" s="545"/>
      <c r="E172" s="544"/>
      <c r="F172" s="544"/>
      <c r="G172" s="544"/>
      <c r="H172" s="75"/>
      <c r="J172" s="544"/>
      <c r="K172" s="544"/>
      <c r="L172" s="545"/>
      <c r="M172" s="544"/>
    </row>
    <row r="173" spans="1:13" s="74" customFormat="1" ht="14.4" customHeight="1" x14ac:dyDescent="0.3">
      <c r="A173" s="543"/>
      <c r="B173" s="552">
        <v>10005</v>
      </c>
      <c r="C173" s="549" t="s">
        <v>757</v>
      </c>
      <c r="D173" s="545"/>
      <c r="E173" s="544"/>
      <c r="F173" s="544"/>
      <c r="G173" s="544"/>
      <c r="H173" s="75"/>
      <c r="J173" s="544"/>
      <c r="K173" s="544"/>
      <c r="L173" s="545"/>
      <c r="M173" s="544"/>
    </row>
    <row r="174" spans="1:13" s="74" customFormat="1" ht="14.4" customHeight="1" x14ac:dyDescent="0.3">
      <c r="A174" s="543"/>
      <c r="B174" s="552">
        <v>77011</v>
      </c>
      <c r="C174" s="549" t="s">
        <v>758</v>
      </c>
      <c r="D174" s="545"/>
      <c r="E174" s="544"/>
      <c r="F174" s="544"/>
      <c r="G174" s="544"/>
      <c r="H174" s="75"/>
      <c r="J174" s="544"/>
      <c r="K174" s="544"/>
      <c r="L174" s="545"/>
      <c r="M174" s="544"/>
    </row>
    <row r="175" spans="1:13" s="74" customFormat="1" ht="14.4" customHeight="1" x14ac:dyDescent="0.3">
      <c r="A175" s="543"/>
      <c r="B175" s="552">
        <v>46112</v>
      </c>
      <c r="C175" s="549" t="s">
        <v>759</v>
      </c>
      <c r="D175" s="545"/>
      <c r="E175" s="544"/>
      <c r="F175" s="544"/>
      <c r="G175" s="544"/>
      <c r="H175" s="75"/>
      <c r="J175" s="544"/>
      <c r="K175" s="544"/>
      <c r="L175" s="545"/>
      <c r="M175" s="544"/>
    </row>
    <row r="176" spans="1:13" s="74" customFormat="1" ht="14.4" customHeight="1" x14ac:dyDescent="0.3">
      <c r="A176" s="543"/>
      <c r="B176" s="552">
        <v>80005</v>
      </c>
      <c r="C176" s="549" t="s">
        <v>760</v>
      </c>
      <c r="D176" s="545"/>
      <c r="E176" s="544"/>
      <c r="F176" s="544"/>
      <c r="G176" s="544"/>
      <c r="H176" s="75"/>
      <c r="J176" s="544"/>
      <c r="K176" s="544"/>
      <c r="L176" s="545"/>
      <c r="M176" s="544"/>
    </row>
    <row r="177" spans="1:13" s="74" customFormat="1" ht="14.4" customHeight="1" x14ac:dyDescent="0.3">
      <c r="A177" s="543"/>
      <c r="B177" s="552">
        <v>94220</v>
      </c>
      <c r="C177" s="549" t="s">
        <v>761</v>
      </c>
      <c r="D177" s="545"/>
      <c r="E177" s="544"/>
      <c r="F177" s="544"/>
      <c r="G177" s="544"/>
      <c r="H177" s="75"/>
      <c r="J177" s="544"/>
      <c r="K177" s="544"/>
      <c r="L177" s="545"/>
      <c r="M177" s="544"/>
    </row>
    <row r="178" spans="1:13" s="74" customFormat="1" ht="14.4" customHeight="1" x14ac:dyDescent="0.3">
      <c r="A178" s="543"/>
      <c r="B178" s="552">
        <v>79097</v>
      </c>
      <c r="C178" s="549" t="s">
        <v>762</v>
      </c>
      <c r="D178" s="545"/>
      <c r="E178" s="544"/>
      <c r="F178" s="544"/>
      <c r="G178" s="544"/>
      <c r="H178" s="75"/>
      <c r="J178" s="544"/>
      <c r="K178" s="544"/>
      <c r="L178" s="545"/>
      <c r="M178" s="544"/>
    </row>
    <row r="179" spans="1:13" s="74" customFormat="1" ht="14.4" customHeight="1" x14ac:dyDescent="0.3">
      <c r="A179" s="543"/>
      <c r="B179" s="552">
        <v>97035</v>
      </c>
      <c r="C179" s="549" t="s">
        <v>763</v>
      </c>
      <c r="D179" s="545"/>
      <c r="E179" s="544"/>
      <c r="F179" s="544"/>
      <c r="G179" s="544"/>
      <c r="H179" s="75"/>
      <c r="J179" s="544"/>
      <c r="K179" s="544"/>
      <c r="L179" s="545"/>
      <c r="M179" s="544"/>
    </row>
    <row r="180" spans="1:13" s="74" customFormat="1" ht="14.4" customHeight="1" x14ac:dyDescent="0.3">
      <c r="A180" s="543"/>
      <c r="B180" s="552">
        <v>95045</v>
      </c>
      <c r="C180" s="549" t="s">
        <v>764</v>
      </c>
      <c r="D180" s="545"/>
      <c r="E180" s="544"/>
      <c r="F180" s="544"/>
      <c r="G180" s="544"/>
      <c r="H180" s="75"/>
      <c r="J180" s="544"/>
      <c r="K180" s="544"/>
      <c r="L180" s="545"/>
      <c r="M180" s="544"/>
    </row>
    <row r="181" spans="1:13" s="74" customFormat="1" ht="14.4" customHeight="1" x14ac:dyDescent="0.3">
      <c r="A181" s="543"/>
      <c r="B181" s="552">
        <v>84060</v>
      </c>
      <c r="C181" s="549" t="s">
        <v>765</v>
      </c>
      <c r="D181" s="545"/>
      <c r="E181" s="544"/>
      <c r="F181" s="544"/>
      <c r="G181" s="544"/>
      <c r="H181" s="75"/>
      <c r="J181" s="544"/>
      <c r="K181" s="544"/>
      <c r="L181" s="545"/>
      <c r="M181" s="544"/>
    </row>
    <row r="182" spans="1:13" s="74" customFormat="1" ht="14.4" customHeight="1" x14ac:dyDescent="0.3">
      <c r="A182" s="543"/>
      <c r="B182" s="552">
        <v>38047</v>
      </c>
      <c r="C182" s="549" t="s">
        <v>766</v>
      </c>
      <c r="D182" s="545"/>
      <c r="E182" s="544"/>
      <c r="F182" s="544"/>
      <c r="G182" s="544"/>
      <c r="H182" s="75"/>
      <c r="J182" s="544"/>
      <c r="K182" s="544"/>
      <c r="L182" s="545"/>
      <c r="M182" s="544"/>
    </row>
    <row r="183" spans="1:13" s="74" customFormat="1" ht="14.4" customHeight="1" x14ac:dyDescent="0.3">
      <c r="A183" s="543"/>
      <c r="B183" s="552">
        <v>22010</v>
      </c>
      <c r="C183" s="549" t="s">
        <v>767</v>
      </c>
      <c r="D183" s="545"/>
      <c r="E183" s="544"/>
      <c r="F183" s="544"/>
      <c r="G183" s="544"/>
      <c r="H183" s="75"/>
      <c r="J183" s="544"/>
      <c r="K183" s="544"/>
      <c r="L183" s="545"/>
      <c r="M183" s="544"/>
    </row>
    <row r="184" spans="1:13" s="74" customFormat="1" ht="14.4" customHeight="1" x14ac:dyDescent="0.3">
      <c r="A184" s="543"/>
      <c r="B184" s="552">
        <v>26005</v>
      </c>
      <c r="C184" s="549" t="s">
        <v>768</v>
      </c>
      <c r="D184" s="545"/>
      <c r="E184" s="544"/>
      <c r="F184" s="544"/>
      <c r="G184" s="544"/>
      <c r="H184" s="75"/>
      <c r="J184" s="544"/>
      <c r="K184" s="544"/>
      <c r="L184" s="545"/>
      <c r="M184" s="544"/>
    </row>
    <row r="185" spans="1:13" s="74" customFormat="1" ht="14.4" customHeight="1" x14ac:dyDescent="0.3">
      <c r="A185" s="543"/>
      <c r="B185" s="552">
        <v>69010</v>
      </c>
      <c r="C185" s="549" t="s">
        <v>769</v>
      </c>
      <c r="D185" s="545"/>
      <c r="E185" s="544"/>
      <c r="F185" s="544"/>
      <c r="G185" s="544"/>
      <c r="H185" s="75"/>
      <c r="J185" s="544"/>
      <c r="K185" s="544"/>
      <c r="L185" s="545"/>
      <c r="M185" s="544"/>
    </row>
    <row r="186" spans="1:13" s="74" customFormat="1" ht="14.4" customHeight="1" x14ac:dyDescent="0.3">
      <c r="A186" s="543"/>
      <c r="B186" s="552">
        <v>96015</v>
      </c>
      <c r="C186" s="549" t="s">
        <v>770</v>
      </c>
      <c r="D186" s="545"/>
      <c r="E186" s="544"/>
      <c r="F186" s="544"/>
      <c r="G186" s="544"/>
      <c r="H186" s="75"/>
      <c r="J186" s="544"/>
      <c r="K186" s="544"/>
      <c r="L186" s="545"/>
      <c r="M186" s="544"/>
    </row>
    <row r="187" spans="1:13" s="74" customFormat="1" ht="14.4" customHeight="1" x14ac:dyDescent="0.3">
      <c r="A187" s="543"/>
      <c r="B187" s="552">
        <v>46010</v>
      </c>
      <c r="C187" s="549" t="s">
        <v>771</v>
      </c>
      <c r="D187" s="545"/>
      <c r="E187" s="544"/>
      <c r="F187" s="544"/>
      <c r="G187" s="544"/>
      <c r="H187" s="75"/>
      <c r="J187" s="544"/>
      <c r="K187" s="544"/>
      <c r="L187" s="545"/>
      <c r="M187" s="544"/>
    </row>
    <row r="188" spans="1:13" s="74" customFormat="1" ht="14.4" customHeight="1" x14ac:dyDescent="0.3">
      <c r="A188" s="543"/>
      <c r="B188" s="552">
        <v>30025</v>
      </c>
      <c r="C188" s="549" t="s">
        <v>772</v>
      </c>
      <c r="D188" s="545"/>
      <c r="E188" s="544"/>
      <c r="F188" s="544"/>
      <c r="G188" s="544"/>
      <c r="H188" s="75"/>
      <c r="J188" s="544"/>
      <c r="K188" s="544"/>
      <c r="L188" s="545"/>
      <c r="M188" s="544"/>
    </row>
    <row r="189" spans="1:13" s="74" customFormat="1" ht="14.4" customHeight="1" x14ac:dyDescent="0.3">
      <c r="A189" s="543"/>
      <c r="B189" s="552">
        <v>85055</v>
      </c>
      <c r="C189" s="549" t="s">
        <v>773</v>
      </c>
      <c r="D189" s="545"/>
      <c r="E189" s="544"/>
      <c r="F189" s="544"/>
      <c r="G189" s="544"/>
      <c r="H189" s="75"/>
      <c r="J189" s="544"/>
      <c r="K189" s="544"/>
      <c r="L189" s="545"/>
      <c r="M189" s="544"/>
    </row>
    <row r="190" spans="1:13" s="74" customFormat="1" ht="14.4" customHeight="1" x14ac:dyDescent="0.3">
      <c r="A190" s="543"/>
      <c r="B190" s="552">
        <v>87020</v>
      </c>
      <c r="C190" s="549" t="s">
        <v>774</v>
      </c>
      <c r="D190" s="545"/>
      <c r="E190" s="544"/>
      <c r="F190" s="544"/>
      <c r="G190" s="544"/>
      <c r="H190" s="75"/>
      <c r="J190" s="544"/>
      <c r="K190" s="544"/>
      <c r="L190" s="545"/>
      <c r="M190" s="544"/>
    </row>
    <row r="191" spans="1:13" s="74" customFormat="1" ht="14.4" customHeight="1" x14ac:dyDescent="0.3">
      <c r="A191" s="543"/>
      <c r="B191" s="552">
        <v>3005</v>
      </c>
      <c r="C191" s="549" t="s">
        <v>775</v>
      </c>
      <c r="D191" s="545"/>
      <c r="E191" s="544"/>
      <c r="F191" s="544"/>
      <c r="G191" s="544"/>
      <c r="H191" s="75"/>
      <c r="J191" s="544"/>
      <c r="K191" s="544"/>
      <c r="L191" s="545"/>
      <c r="M191" s="544"/>
    </row>
    <row r="192" spans="1:13" s="74" customFormat="1" ht="14.4" customHeight="1" x14ac:dyDescent="0.3">
      <c r="A192" s="543"/>
      <c r="B192" s="552">
        <v>81017</v>
      </c>
      <c r="C192" s="549" t="s">
        <v>776</v>
      </c>
      <c r="D192" s="545"/>
      <c r="E192" s="544"/>
      <c r="F192" s="544"/>
      <c r="G192" s="544"/>
      <c r="H192" s="75"/>
      <c r="J192" s="544"/>
      <c r="K192" s="544"/>
      <c r="L192" s="545"/>
      <c r="M192" s="544"/>
    </row>
    <row r="193" spans="1:13" s="74" customFormat="1" ht="14.4" customHeight="1" x14ac:dyDescent="0.3">
      <c r="A193" s="543"/>
      <c r="B193" s="552">
        <v>92055</v>
      </c>
      <c r="C193" s="549" t="s">
        <v>777</v>
      </c>
      <c r="D193" s="545"/>
      <c r="E193" s="544"/>
      <c r="F193" s="544"/>
      <c r="G193" s="544"/>
      <c r="H193" s="75"/>
      <c r="J193" s="544"/>
      <c r="K193" s="544"/>
      <c r="L193" s="545"/>
      <c r="M193" s="544"/>
    </row>
    <row r="194" spans="1:13" s="74" customFormat="1" ht="14.4" customHeight="1" x14ac:dyDescent="0.3">
      <c r="A194" s="543"/>
      <c r="B194" s="552">
        <v>96010</v>
      </c>
      <c r="C194" s="549" t="s">
        <v>778</v>
      </c>
      <c r="D194" s="545"/>
      <c r="E194" s="544"/>
      <c r="F194" s="544"/>
      <c r="G194" s="544"/>
      <c r="H194" s="75"/>
      <c r="J194" s="544"/>
      <c r="K194" s="544"/>
      <c r="L194" s="545"/>
      <c r="M194" s="544"/>
    </row>
    <row r="195" spans="1:13" s="74" customFormat="1" ht="14.4" customHeight="1" x14ac:dyDescent="0.3">
      <c r="A195" s="543"/>
      <c r="B195" s="552">
        <v>69060</v>
      </c>
      <c r="C195" s="549" t="s">
        <v>779</v>
      </c>
      <c r="D195" s="545"/>
      <c r="E195" s="544"/>
      <c r="F195" s="544"/>
      <c r="G195" s="544"/>
      <c r="H195" s="75"/>
      <c r="J195" s="544"/>
      <c r="K195" s="544"/>
      <c r="L195" s="545"/>
      <c r="M195" s="544"/>
    </row>
    <row r="196" spans="1:13" s="74" customFormat="1" ht="14.4" customHeight="1" x14ac:dyDescent="0.3">
      <c r="A196" s="543"/>
      <c r="B196" s="552">
        <v>76025</v>
      </c>
      <c r="C196" s="549" t="s">
        <v>780</v>
      </c>
      <c r="D196" s="545"/>
      <c r="E196" s="544"/>
      <c r="F196" s="544"/>
      <c r="G196" s="544"/>
      <c r="H196" s="75"/>
      <c r="J196" s="544"/>
      <c r="K196" s="544"/>
      <c r="L196" s="545"/>
      <c r="M196" s="544"/>
    </row>
    <row r="197" spans="1:13" s="74" customFormat="1" ht="14.4" customHeight="1" x14ac:dyDescent="0.3">
      <c r="A197" s="543"/>
      <c r="B197" s="552">
        <v>83032</v>
      </c>
      <c r="C197" s="549" t="s">
        <v>781</v>
      </c>
      <c r="D197" s="545"/>
      <c r="E197" s="544"/>
      <c r="F197" s="544"/>
      <c r="G197" s="544"/>
      <c r="H197" s="75"/>
      <c r="J197" s="544"/>
      <c r="K197" s="544"/>
      <c r="L197" s="545"/>
      <c r="M197" s="544"/>
    </row>
    <row r="198" spans="1:13" s="74" customFormat="1" ht="14.4" customHeight="1" x14ac:dyDescent="0.3">
      <c r="A198" s="543"/>
      <c r="B198" s="552">
        <v>47017</v>
      </c>
      <c r="C198" s="549" t="s">
        <v>782</v>
      </c>
      <c r="D198" s="545"/>
      <c r="E198" s="544"/>
      <c r="F198" s="544"/>
      <c r="G198" s="544"/>
      <c r="H198" s="75"/>
      <c r="J198" s="544"/>
      <c r="K198" s="544"/>
      <c r="L198" s="545"/>
      <c r="M198" s="544"/>
    </row>
    <row r="199" spans="1:13" s="74" customFormat="1" ht="14.4" customHeight="1" x14ac:dyDescent="0.3">
      <c r="A199" s="543"/>
      <c r="B199" s="552">
        <v>2015</v>
      </c>
      <c r="C199" s="549" t="s">
        <v>783</v>
      </c>
      <c r="D199" s="545"/>
      <c r="E199" s="544"/>
      <c r="F199" s="544"/>
      <c r="G199" s="544"/>
      <c r="H199" s="75"/>
      <c r="J199" s="544"/>
      <c r="K199" s="544"/>
      <c r="L199" s="545"/>
      <c r="M199" s="544"/>
    </row>
    <row r="200" spans="1:13" s="74" customFormat="1" ht="14.4" customHeight="1" x14ac:dyDescent="0.3">
      <c r="A200" s="543"/>
      <c r="B200" s="552">
        <v>35040</v>
      </c>
      <c r="C200" s="549" t="s">
        <v>784</v>
      </c>
      <c r="D200" s="545"/>
      <c r="E200" s="544"/>
      <c r="F200" s="544"/>
      <c r="G200" s="544"/>
      <c r="H200" s="75"/>
      <c r="J200" s="544"/>
      <c r="K200" s="544"/>
      <c r="L200" s="545"/>
      <c r="M200" s="544"/>
    </row>
    <row r="201" spans="1:13" s="74" customFormat="1" ht="14.4" customHeight="1" x14ac:dyDescent="0.3">
      <c r="A201" s="543"/>
      <c r="B201" s="552">
        <v>3020</v>
      </c>
      <c r="C201" s="549" t="s">
        <v>785</v>
      </c>
      <c r="D201" s="545"/>
      <c r="E201" s="544"/>
      <c r="F201" s="544"/>
      <c r="G201" s="544"/>
      <c r="H201" s="75"/>
      <c r="J201" s="544"/>
      <c r="K201" s="544"/>
      <c r="L201" s="545"/>
      <c r="M201" s="544"/>
    </row>
    <row r="202" spans="1:13" s="74" customFormat="1" ht="14.4" customHeight="1" x14ac:dyDescent="0.3">
      <c r="A202" s="543"/>
      <c r="B202" s="552">
        <v>9060</v>
      </c>
      <c r="C202" s="549" t="s">
        <v>786</v>
      </c>
      <c r="D202" s="545"/>
      <c r="E202" s="544"/>
      <c r="F202" s="544"/>
      <c r="G202" s="544"/>
      <c r="H202" s="75"/>
      <c r="J202" s="544"/>
      <c r="K202" s="544"/>
      <c r="L202" s="545"/>
      <c r="M202" s="544"/>
    </row>
    <row r="203" spans="1:13" s="74" customFormat="1" ht="14.4" customHeight="1" x14ac:dyDescent="0.3">
      <c r="A203" s="543"/>
      <c r="B203" s="552">
        <v>83095</v>
      </c>
      <c r="C203" s="549" t="s">
        <v>787</v>
      </c>
      <c r="D203" s="545"/>
      <c r="E203" s="544"/>
      <c r="F203" s="544"/>
      <c r="G203" s="544"/>
      <c r="H203" s="75"/>
      <c r="J203" s="544"/>
      <c r="K203" s="544"/>
      <c r="L203" s="545"/>
      <c r="M203" s="544"/>
    </row>
    <row r="204" spans="1:13" s="74" customFormat="1" ht="14.4" customHeight="1" x14ac:dyDescent="0.3">
      <c r="A204" s="543"/>
      <c r="B204" s="552">
        <v>50065</v>
      </c>
      <c r="C204" s="549" t="s">
        <v>788</v>
      </c>
      <c r="D204" s="545"/>
      <c r="E204" s="544"/>
      <c r="F204" s="544"/>
      <c r="G204" s="544"/>
      <c r="H204" s="75"/>
      <c r="J204" s="544"/>
      <c r="K204" s="544"/>
      <c r="L204" s="545"/>
      <c r="M204" s="544"/>
    </row>
    <row r="205" spans="1:13" s="74" customFormat="1" ht="14.4" customHeight="1" x14ac:dyDescent="0.3">
      <c r="A205" s="543"/>
      <c r="B205" s="552">
        <v>76055</v>
      </c>
      <c r="C205" s="549" t="s">
        <v>789</v>
      </c>
      <c r="D205" s="545"/>
      <c r="E205" s="544"/>
      <c r="F205" s="544"/>
      <c r="G205" s="544"/>
      <c r="H205" s="75"/>
      <c r="J205" s="544"/>
      <c r="K205" s="544"/>
      <c r="L205" s="545"/>
      <c r="M205" s="544"/>
    </row>
    <row r="206" spans="1:13" s="74" customFormat="1" ht="14.4" customHeight="1" x14ac:dyDescent="0.3">
      <c r="A206" s="543"/>
      <c r="B206" s="552">
        <v>76052</v>
      </c>
      <c r="C206" s="549" t="s">
        <v>790</v>
      </c>
      <c r="D206" s="545"/>
      <c r="E206" s="544"/>
      <c r="F206" s="544"/>
      <c r="G206" s="544"/>
      <c r="H206" s="75"/>
      <c r="J206" s="544"/>
      <c r="K206" s="544"/>
      <c r="L206" s="545"/>
      <c r="M206" s="544"/>
    </row>
    <row r="207" spans="1:13" s="74" customFormat="1" ht="14.4" customHeight="1" x14ac:dyDescent="0.3">
      <c r="A207" s="543"/>
      <c r="B207" s="552">
        <v>98014</v>
      </c>
      <c r="C207" s="549" t="s">
        <v>791</v>
      </c>
      <c r="D207" s="545"/>
      <c r="E207" s="544"/>
      <c r="F207" s="544"/>
      <c r="G207" s="544"/>
      <c r="H207" s="75"/>
      <c r="J207" s="544"/>
      <c r="K207" s="544"/>
      <c r="L207" s="545"/>
      <c r="M207" s="544"/>
    </row>
    <row r="208" spans="1:13" s="74" customFormat="1" ht="14.4" customHeight="1" x14ac:dyDescent="0.3">
      <c r="A208" s="543"/>
      <c r="B208" s="552">
        <v>1042</v>
      </c>
      <c r="C208" s="549" t="s">
        <v>792</v>
      </c>
      <c r="D208" s="545"/>
      <c r="E208" s="544"/>
      <c r="F208" s="544"/>
      <c r="G208" s="544"/>
      <c r="H208" s="75"/>
      <c r="J208" s="544"/>
      <c r="K208" s="544"/>
      <c r="L208" s="545"/>
      <c r="M208" s="544"/>
    </row>
    <row r="209" spans="1:13" s="74" customFormat="1" ht="14.4" customHeight="1" x14ac:dyDescent="0.3">
      <c r="A209" s="543"/>
      <c r="B209" s="552">
        <v>8015</v>
      </c>
      <c r="C209" s="549" t="s">
        <v>793</v>
      </c>
      <c r="D209" s="545"/>
      <c r="E209" s="544"/>
      <c r="F209" s="544"/>
      <c r="G209" s="544"/>
      <c r="H209" s="75"/>
      <c r="J209" s="544"/>
      <c r="K209" s="544"/>
      <c r="L209" s="545"/>
      <c r="M209" s="544"/>
    </row>
    <row r="210" spans="1:13" s="74" customFormat="1" ht="14.4" customHeight="1" x14ac:dyDescent="0.3">
      <c r="A210" s="543"/>
      <c r="B210" s="552">
        <v>85095</v>
      </c>
      <c r="C210" s="549" t="s">
        <v>794</v>
      </c>
      <c r="D210" s="545"/>
      <c r="E210" s="544"/>
      <c r="F210" s="544"/>
      <c r="G210" s="544"/>
      <c r="H210" s="75"/>
      <c r="J210" s="544"/>
      <c r="K210" s="544"/>
      <c r="L210" s="545"/>
      <c r="M210" s="544"/>
    </row>
    <row r="211" spans="1:13" s="74" customFormat="1" ht="14.4" customHeight="1" x14ac:dyDescent="0.3">
      <c r="A211" s="543"/>
      <c r="B211" s="552">
        <v>39010</v>
      </c>
      <c r="C211" s="549" t="s">
        <v>795</v>
      </c>
      <c r="D211" s="545"/>
      <c r="E211" s="544"/>
      <c r="F211" s="544"/>
      <c r="G211" s="544"/>
      <c r="H211" s="75"/>
      <c r="J211" s="544"/>
      <c r="K211" s="544"/>
      <c r="L211" s="545"/>
      <c r="M211" s="544"/>
    </row>
    <row r="212" spans="1:13" s="74" customFormat="1" ht="14.4" customHeight="1" x14ac:dyDescent="0.3">
      <c r="A212" s="543"/>
      <c r="B212" s="552">
        <v>41075</v>
      </c>
      <c r="C212" s="549" t="s">
        <v>796</v>
      </c>
      <c r="D212" s="545"/>
      <c r="E212" s="544"/>
      <c r="F212" s="544"/>
      <c r="G212" s="544"/>
      <c r="H212" s="75"/>
      <c r="J212" s="544"/>
      <c r="K212" s="544"/>
      <c r="L212" s="545"/>
      <c r="M212" s="544"/>
    </row>
    <row r="213" spans="1:13" s="74" customFormat="1" ht="14.4" customHeight="1" x14ac:dyDescent="0.3">
      <c r="A213" s="543"/>
      <c r="B213" s="552">
        <v>66062</v>
      </c>
      <c r="C213" s="549" t="s">
        <v>797</v>
      </c>
      <c r="D213" s="545"/>
      <c r="E213" s="544"/>
      <c r="F213" s="544"/>
      <c r="G213" s="544"/>
      <c r="H213" s="75"/>
      <c r="J213" s="544"/>
      <c r="K213" s="544"/>
      <c r="L213" s="545"/>
      <c r="M213" s="544"/>
    </row>
    <row r="214" spans="1:13" s="74" customFormat="1" ht="14.4" customHeight="1" x14ac:dyDescent="0.3">
      <c r="A214" s="543"/>
      <c r="B214" s="552">
        <v>40005</v>
      </c>
      <c r="C214" s="549" t="s">
        <v>798</v>
      </c>
      <c r="D214" s="545"/>
      <c r="E214" s="544"/>
      <c r="F214" s="544"/>
      <c r="G214" s="544"/>
      <c r="H214" s="75"/>
      <c r="J214" s="544"/>
      <c r="K214" s="544"/>
      <c r="L214" s="545"/>
      <c r="M214" s="544"/>
    </row>
    <row r="215" spans="1:13" s="74" customFormat="1" ht="14.4" customHeight="1" x14ac:dyDescent="0.3">
      <c r="A215" s="543"/>
      <c r="B215" s="552">
        <v>76065</v>
      </c>
      <c r="C215" s="549" t="s">
        <v>799</v>
      </c>
      <c r="D215" s="545"/>
      <c r="E215" s="544"/>
      <c r="F215" s="544"/>
      <c r="G215" s="544"/>
      <c r="H215" s="75"/>
      <c r="J215" s="544"/>
      <c r="K215" s="544"/>
      <c r="L215" s="545"/>
      <c r="M215" s="544"/>
    </row>
    <row r="216" spans="1:13" s="74" customFormat="1" ht="14.4" customHeight="1" x14ac:dyDescent="0.3">
      <c r="A216" s="543"/>
      <c r="B216" s="552">
        <v>45043</v>
      </c>
      <c r="C216" s="549" t="s">
        <v>800</v>
      </c>
      <c r="D216" s="545"/>
      <c r="E216" s="544"/>
      <c r="F216" s="544"/>
      <c r="G216" s="544"/>
      <c r="H216" s="75"/>
      <c r="J216" s="544"/>
      <c r="K216" s="544"/>
      <c r="L216" s="545"/>
      <c r="M216" s="544"/>
    </row>
    <row r="217" spans="1:13" s="74" customFormat="1" ht="14.4" customHeight="1" x14ac:dyDescent="0.3">
      <c r="A217" s="543"/>
      <c r="B217" s="552">
        <v>45055</v>
      </c>
      <c r="C217" s="549" t="s">
        <v>800</v>
      </c>
      <c r="D217" s="545"/>
      <c r="E217" s="544"/>
      <c r="F217" s="544"/>
      <c r="G217" s="544"/>
      <c r="H217" s="75"/>
      <c r="J217" s="544"/>
      <c r="K217" s="544"/>
      <c r="L217" s="545"/>
      <c r="M217" s="544"/>
    </row>
    <row r="218" spans="1:13" s="74" customFormat="1" ht="14.4" customHeight="1" x14ac:dyDescent="0.3">
      <c r="A218" s="543"/>
      <c r="B218" s="552">
        <v>69005</v>
      </c>
      <c r="C218" s="549" t="s">
        <v>801</v>
      </c>
      <c r="D218" s="545"/>
      <c r="E218" s="544"/>
      <c r="F218" s="544"/>
      <c r="G218" s="544"/>
      <c r="H218" s="75"/>
      <c r="J218" s="544"/>
      <c r="K218" s="544"/>
      <c r="L218" s="545"/>
      <c r="M218" s="544"/>
    </row>
    <row r="219" spans="1:13" s="74" customFormat="1" ht="14.4" customHeight="1" x14ac:dyDescent="0.3">
      <c r="A219" s="543"/>
      <c r="B219" s="552">
        <v>98040</v>
      </c>
      <c r="C219" s="549" t="s">
        <v>802</v>
      </c>
      <c r="D219" s="545"/>
      <c r="E219" s="544"/>
      <c r="F219" s="544"/>
      <c r="G219" s="544"/>
      <c r="H219" s="75"/>
      <c r="J219" s="544"/>
      <c r="K219" s="544"/>
      <c r="L219" s="545"/>
      <c r="M219" s="544"/>
    </row>
    <row r="220" spans="1:13" s="74" customFormat="1" ht="14.4" customHeight="1" x14ac:dyDescent="0.3">
      <c r="A220" s="543"/>
      <c r="B220" s="552">
        <v>93020</v>
      </c>
      <c r="C220" s="549" t="s">
        <v>803</v>
      </c>
      <c r="D220" s="545"/>
      <c r="E220" s="544"/>
      <c r="F220" s="544"/>
      <c r="G220" s="544"/>
      <c r="H220" s="75"/>
      <c r="J220" s="544"/>
      <c r="K220" s="544"/>
      <c r="L220" s="545"/>
      <c r="M220" s="544"/>
    </row>
    <row r="221" spans="1:13" s="74" customFormat="1" ht="14.4" customHeight="1" x14ac:dyDescent="0.3">
      <c r="A221" s="543"/>
      <c r="B221" s="552">
        <v>93025</v>
      </c>
      <c r="C221" s="549" t="s">
        <v>804</v>
      </c>
      <c r="D221" s="545"/>
      <c r="E221" s="544"/>
      <c r="F221" s="544"/>
      <c r="G221" s="544"/>
      <c r="H221" s="75"/>
      <c r="J221" s="544"/>
      <c r="K221" s="544"/>
      <c r="L221" s="545"/>
      <c r="M221" s="544"/>
    </row>
    <row r="222" spans="1:13" s="74" customFormat="1" ht="14.4" customHeight="1" x14ac:dyDescent="0.3">
      <c r="A222" s="543"/>
      <c r="B222" s="552">
        <v>68010</v>
      </c>
      <c r="C222" s="549" t="s">
        <v>805</v>
      </c>
      <c r="D222" s="545"/>
      <c r="E222" s="544"/>
      <c r="F222" s="544"/>
      <c r="G222" s="544"/>
      <c r="H222" s="75"/>
      <c r="J222" s="544"/>
      <c r="K222" s="544"/>
      <c r="L222" s="545"/>
      <c r="M222" s="544"/>
    </row>
    <row r="223" spans="1:13" s="74" customFormat="1" ht="14.4" customHeight="1" x14ac:dyDescent="0.3">
      <c r="A223" s="543"/>
      <c r="B223" s="552">
        <v>68015</v>
      </c>
      <c r="C223" s="549" t="s">
        <v>805</v>
      </c>
      <c r="D223" s="545"/>
      <c r="E223" s="544"/>
      <c r="F223" s="544"/>
      <c r="G223" s="544"/>
      <c r="H223" s="75"/>
      <c r="J223" s="544"/>
      <c r="K223" s="544"/>
      <c r="L223" s="545"/>
      <c r="M223" s="544"/>
    </row>
    <row r="224" spans="1:13" s="74" customFormat="1" ht="14.4" customHeight="1" x14ac:dyDescent="0.3">
      <c r="A224" s="543"/>
      <c r="B224" s="552">
        <v>56042</v>
      </c>
      <c r="C224" s="549" t="s">
        <v>806</v>
      </c>
      <c r="D224" s="545"/>
      <c r="E224" s="544"/>
      <c r="F224" s="544"/>
      <c r="G224" s="544"/>
      <c r="H224" s="75"/>
      <c r="J224" s="544"/>
      <c r="K224" s="544"/>
      <c r="L224" s="545"/>
      <c r="M224" s="544"/>
    </row>
    <row r="225" spans="1:13" s="74" customFormat="1" ht="14.4" customHeight="1" x14ac:dyDescent="0.3">
      <c r="A225" s="543"/>
      <c r="B225" s="552">
        <v>35035</v>
      </c>
      <c r="C225" s="549" t="s">
        <v>807</v>
      </c>
      <c r="D225" s="545"/>
      <c r="E225" s="544"/>
      <c r="F225" s="544"/>
      <c r="G225" s="544"/>
      <c r="H225" s="75"/>
      <c r="J225" s="544"/>
      <c r="K225" s="544"/>
      <c r="L225" s="545"/>
      <c r="M225" s="544"/>
    </row>
    <row r="226" spans="1:13" s="74" customFormat="1" ht="14.4" customHeight="1" x14ac:dyDescent="0.3">
      <c r="A226" s="543"/>
      <c r="B226" s="552">
        <v>69045</v>
      </c>
      <c r="C226" s="549" t="s">
        <v>808</v>
      </c>
      <c r="D226" s="545"/>
      <c r="E226" s="544"/>
      <c r="F226" s="544"/>
      <c r="G226" s="544"/>
      <c r="H226" s="75"/>
      <c r="J226" s="544"/>
      <c r="K226" s="544"/>
      <c r="L226" s="545"/>
      <c r="M226" s="544"/>
    </row>
    <row r="227" spans="1:13" s="74" customFormat="1" ht="14.4" customHeight="1" x14ac:dyDescent="0.3">
      <c r="A227" s="543"/>
      <c r="B227" s="552">
        <v>19070</v>
      </c>
      <c r="C227" s="549" t="s">
        <v>809</v>
      </c>
      <c r="D227" s="545"/>
      <c r="E227" s="544"/>
      <c r="F227" s="544"/>
      <c r="G227" s="544"/>
      <c r="H227" s="75"/>
      <c r="J227" s="544"/>
      <c r="K227" s="544"/>
      <c r="L227" s="545"/>
      <c r="M227" s="544"/>
    </row>
    <row r="228" spans="1:13" s="74" customFormat="1" ht="14.4" customHeight="1" x14ac:dyDescent="0.3">
      <c r="A228" s="543"/>
      <c r="B228" s="552">
        <v>5025</v>
      </c>
      <c r="C228" s="549" t="s">
        <v>810</v>
      </c>
      <c r="D228" s="545"/>
      <c r="E228" s="544"/>
      <c r="F228" s="544"/>
      <c r="G228" s="544"/>
      <c r="H228" s="75"/>
      <c r="J228" s="544"/>
      <c r="K228" s="544"/>
      <c r="L228" s="545"/>
      <c r="M228" s="544"/>
    </row>
    <row r="229" spans="1:13" s="74" customFormat="1" ht="14.4" customHeight="1" x14ac:dyDescent="0.3">
      <c r="A229" s="543"/>
      <c r="B229" s="552">
        <v>5020</v>
      </c>
      <c r="C229" s="549" t="s">
        <v>811</v>
      </c>
      <c r="D229" s="545"/>
      <c r="E229" s="544"/>
      <c r="F229" s="544"/>
      <c r="G229" s="544"/>
      <c r="H229" s="75"/>
      <c r="J229" s="544"/>
      <c r="K229" s="544"/>
      <c r="L229" s="545"/>
      <c r="M229" s="544"/>
    </row>
    <row r="230" spans="1:13" s="74" customFormat="1" ht="14.4" customHeight="1" x14ac:dyDescent="0.3">
      <c r="A230" s="543"/>
      <c r="B230" s="552">
        <v>69025</v>
      </c>
      <c r="C230" s="549" t="s">
        <v>812</v>
      </c>
      <c r="D230" s="545"/>
      <c r="E230" s="544"/>
      <c r="F230" s="544"/>
      <c r="G230" s="544"/>
      <c r="H230" s="75"/>
      <c r="J230" s="544"/>
      <c r="K230" s="544"/>
      <c r="L230" s="545"/>
      <c r="M230" s="544"/>
    </row>
    <row r="231" spans="1:13" s="74" customFormat="1" ht="14.4" customHeight="1" x14ac:dyDescent="0.3">
      <c r="A231" s="543"/>
      <c r="B231" s="552">
        <v>78065</v>
      </c>
      <c r="C231" s="549" t="s">
        <v>813</v>
      </c>
      <c r="D231" s="545"/>
      <c r="E231" s="544"/>
      <c r="F231" s="544"/>
      <c r="G231" s="544"/>
      <c r="H231" s="75"/>
      <c r="J231" s="544"/>
      <c r="K231" s="544"/>
      <c r="L231" s="545"/>
      <c r="M231" s="544"/>
    </row>
    <row r="232" spans="1:13" s="74" customFormat="1" ht="14.4" customHeight="1" x14ac:dyDescent="0.3">
      <c r="A232" s="543"/>
      <c r="B232" s="552">
        <v>71100</v>
      </c>
      <c r="C232" s="549" t="s">
        <v>814</v>
      </c>
      <c r="D232" s="545"/>
      <c r="E232" s="544"/>
      <c r="F232" s="544"/>
      <c r="G232" s="544"/>
      <c r="H232" s="75"/>
      <c r="J232" s="544"/>
      <c r="K232" s="544"/>
      <c r="L232" s="545"/>
      <c r="M232" s="544"/>
    </row>
    <row r="233" spans="1:13" s="74" customFormat="1" ht="14.4" customHeight="1" x14ac:dyDescent="0.3">
      <c r="A233" s="543"/>
      <c r="B233" s="552">
        <v>69055</v>
      </c>
      <c r="C233" s="549" t="s">
        <v>815</v>
      </c>
      <c r="D233" s="545"/>
      <c r="E233" s="544"/>
      <c r="F233" s="544"/>
      <c r="G233" s="544"/>
      <c r="H233" s="75"/>
      <c r="J233" s="544"/>
      <c r="K233" s="544"/>
      <c r="L233" s="545"/>
      <c r="M233" s="544"/>
    </row>
    <row r="234" spans="1:13" s="74" customFormat="1" ht="14.4" customHeight="1" x14ac:dyDescent="0.3">
      <c r="A234" s="544"/>
      <c r="B234" s="552">
        <v>32058</v>
      </c>
      <c r="C234" s="549" t="s">
        <v>816</v>
      </c>
      <c r="D234" s="545"/>
      <c r="E234" s="544"/>
      <c r="F234" s="544"/>
      <c r="G234" s="544"/>
      <c r="H234" s="75"/>
      <c r="J234" s="544"/>
      <c r="K234" s="544"/>
      <c r="L234" s="545"/>
      <c r="M234" s="544"/>
    </row>
    <row r="235" spans="1:13" s="74" customFormat="1" ht="14.4" customHeight="1" x14ac:dyDescent="0.3">
      <c r="A235" s="544"/>
      <c r="B235" s="552">
        <v>31040</v>
      </c>
      <c r="C235" s="549" t="s">
        <v>817</v>
      </c>
      <c r="D235" s="545"/>
      <c r="E235" s="544"/>
      <c r="F235" s="544"/>
      <c r="G235" s="544"/>
      <c r="H235" s="75"/>
      <c r="J235" s="544"/>
      <c r="K235" s="544"/>
      <c r="L235" s="545"/>
      <c r="M235" s="544"/>
    </row>
    <row r="236" spans="1:13" s="74" customFormat="1" ht="14.4" customHeight="1" x14ac:dyDescent="0.3">
      <c r="A236" s="544"/>
      <c r="B236" s="552">
        <v>78042</v>
      </c>
      <c r="C236" s="549" t="s">
        <v>818</v>
      </c>
      <c r="D236" s="545"/>
      <c r="E236" s="544"/>
      <c r="F236" s="544"/>
      <c r="G236" s="544"/>
      <c r="H236" s="75"/>
      <c r="J236" s="544"/>
      <c r="K236" s="544"/>
      <c r="L236" s="545"/>
      <c r="M236" s="544"/>
    </row>
    <row r="237" spans="1:13" s="74" customFormat="1" ht="14.4" customHeight="1" x14ac:dyDescent="0.3">
      <c r="A237" s="544"/>
      <c r="B237" s="552">
        <v>61025</v>
      </c>
      <c r="C237" s="549" t="s">
        <v>481</v>
      </c>
      <c r="D237" s="545"/>
      <c r="E237" s="544"/>
      <c r="F237" s="544"/>
      <c r="G237" s="544"/>
      <c r="H237" s="75"/>
      <c r="J237" s="544"/>
      <c r="K237" s="544"/>
      <c r="L237" s="545"/>
      <c r="M237" s="544"/>
    </row>
    <row r="238" spans="1:13" s="74" customFormat="1" ht="14.4" customHeight="1" x14ac:dyDescent="0.3">
      <c r="A238" s="544"/>
      <c r="B238" s="552">
        <v>14050</v>
      </c>
      <c r="C238" s="549" t="s">
        <v>486</v>
      </c>
      <c r="D238" s="545"/>
      <c r="E238" s="544"/>
      <c r="F238" s="544"/>
      <c r="G238" s="544"/>
      <c r="H238" s="75"/>
      <c r="J238" s="544"/>
      <c r="K238" s="544"/>
      <c r="L238" s="545"/>
      <c r="M238" s="544"/>
    </row>
    <row r="239" spans="1:13" s="74" customFormat="1" ht="14.4" customHeight="1" x14ac:dyDescent="0.3">
      <c r="A239" s="544"/>
      <c r="B239" s="552">
        <v>83015</v>
      </c>
      <c r="C239" s="549" t="s">
        <v>819</v>
      </c>
      <c r="D239" s="545"/>
      <c r="E239" s="544"/>
      <c r="F239" s="544"/>
      <c r="G239" s="544"/>
      <c r="H239" s="75"/>
      <c r="J239" s="544"/>
      <c r="K239" s="544"/>
      <c r="L239" s="545"/>
      <c r="M239" s="544"/>
    </row>
    <row r="240" spans="1:13" s="74" customFormat="1" ht="14.4" customHeight="1" x14ac:dyDescent="0.3">
      <c r="A240" s="544"/>
      <c r="B240" s="552">
        <v>79025</v>
      </c>
      <c r="C240" s="549" t="s">
        <v>820</v>
      </c>
      <c r="D240" s="545"/>
      <c r="E240" s="544"/>
      <c r="F240" s="544"/>
      <c r="G240" s="544"/>
      <c r="H240" s="75"/>
      <c r="J240" s="544"/>
      <c r="K240" s="544"/>
      <c r="L240" s="545"/>
      <c r="M240" s="544"/>
    </row>
    <row r="241" spans="1:13" s="74" customFormat="1" ht="14.4" customHeight="1" x14ac:dyDescent="0.3">
      <c r="A241" s="544"/>
      <c r="B241" s="552">
        <v>42070</v>
      </c>
      <c r="C241" s="549" t="s">
        <v>821</v>
      </c>
      <c r="D241" s="545"/>
      <c r="E241" s="544"/>
      <c r="F241" s="544"/>
      <c r="G241" s="544"/>
      <c r="H241" s="75"/>
      <c r="J241" s="544"/>
      <c r="K241" s="544"/>
      <c r="L241" s="545"/>
      <c r="M241" s="544"/>
    </row>
    <row r="242" spans="1:13" s="74" customFormat="1" ht="14.4" customHeight="1" x14ac:dyDescent="0.3">
      <c r="A242" s="544"/>
      <c r="B242" s="552">
        <v>39097</v>
      </c>
      <c r="C242" s="549" t="s">
        <v>822</v>
      </c>
      <c r="D242" s="545"/>
      <c r="E242" s="544"/>
      <c r="F242" s="544"/>
      <c r="G242" s="544"/>
      <c r="H242" s="75"/>
      <c r="J242" s="544"/>
      <c r="K242" s="544"/>
      <c r="L242" s="545"/>
      <c r="M242" s="544"/>
    </row>
    <row r="243" spans="1:13" s="74" customFormat="1" ht="14.4" customHeight="1" x14ac:dyDescent="0.3">
      <c r="A243" s="544"/>
      <c r="B243" s="552">
        <v>31105</v>
      </c>
      <c r="C243" s="549" t="s">
        <v>823</v>
      </c>
      <c r="D243" s="545"/>
      <c r="E243" s="544"/>
      <c r="F243" s="544"/>
      <c r="G243" s="544"/>
      <c r="H243" s="75"/>
      <c r="J243" s="544"/>
      <c r="K243" s="544"/>
      <c r="L243" s="545"/>
      <c r="M243" s="544"/>
    </row>
    <row r="244" spans="1:13" s="74" customFormat="1" ht="14.4" customHeight="1" x14ac:dyDescent="0.3">
      <c r="A244" s="544"/>
      <c r="B244" s="552">
        <v>85010</v>
      </c>
      <c r="C244" s="549" t="s">
        <v>824</v>
      </c>
      <c r="D244" s="545"/>
      <c r="E244" s="544"/>
      <c r="F244" s="544"/>
      <c r="G244" s="544"/>
      <c r="H244" s="75"/>
      <c r="J244" s="544"/>
      <c r="K244" s="544"/>
      <c r="L244" s="545"/>
      <c r="M244" s="544"/>
    </row>
    <row r="245" spans="1:13" s="74" customFormat="1" ht="14.4" customHeight="1" x14ac:dyDescent="0.3">
      <c r="A245" s="544"/>
      <c r="B245" s="552">
        <v>66102</v>
      </c>
      <c r="C245" s="549" t="s">
        <v>825</v>
      </c>
      <c r="D245" s="545"/>
      <c r="E245" s="544"/>
      <c r="F245" s="544"/>
      <c r="G245" s="544"/>
      <c r="H245" s="75"/>
      <c r="J245" s="544"/>
      <c r="K245" s="544"/>
      <c r="L245" s="545"/>
      <c r="M245" s="544"/>
    </row>
    <row r="246" spans="1:13" s="74" customFormat="1" ht="14.4" customHeight="1" x14ac:dyDescent="0.3">
      <c r="A246" s="544"/>
      <c r="B246" s="552">
        <v>90017</v>
      </c>
      <c r="C246" s="549" t="s">
        <v>826</v>
      </c>
      <c r="D246" s="545"/>
      <c r="E246" s="544"/>
      <c r="F246" s="544"/>
      <c r="G246" s="544"/>
      <c r="H246" s="75"/>
      <c r="J246" s="544"/>
      <c r="K246" s="544"/>
      <c r="L246" s="545"/>
      <c r="M246" s="544"/>
    </row>
    <row r="247" spans="1:13" s="74" customFormat="1" ht="14.4" customHeight="1" x14ac:dyDescent="0.3">
      <c r="A247" s="544"/>
      <c r="B247" s="552">
        <v>78115</v>
      </c>
      <c r="C247" s="549" t="s">
        <v>827</v>
      </c>
      <c r="D247" s="545"/>
      <c r="E247" s="544"/>
      <c r="F247" s="544"/>
      <c r="G247" s="544"/>
      <c r="H247" s="75"/>
      <c r="J247" s="544"/>
      <c r="K247" s="544"/>
      <c r="L247" s="545"/>
      <c r="M247" s="544"/>
    </row>
    <row r="248" spans="1:13" s="74" customFormat="1" ht="14.4" customHeight="1" x14ac:dyDescent="0.3">
      <c r="A248" s="544"/>
      <c r="B248" s="552">
        <v>88030</v>
      </c>
      <c r="C248" s="549" t="s">
        <v>828</v>
      </c>
      <c r="D248" s="545"/>
      <c r="E248" s="544"/>
      <c r="F248" s="544"/>
      <c r="G248" s="544"/>
      <c r="H248" s="75"/>
      <c r="J248" s="544"/>
      <c r="K248" s="544"/>
      <c r="L248" s="545"/>
      <c r="M248" s="544"/>
    </row>
    <row r="249" spans="1:13" s="74" customFormat="1" ht="14.4" customHeight="1" x14ac:dyDescent="0.3">
      <c r="A249" s="544"/>
      <c r="B249" s="552">
        <v>91050</v>
      </c>
      <c r="C249" s="549" t="s">
        <v>829</v>
      </c>
      <c r="D249" s="545"/>
      <c r="E249" s="544"/>
      <c r="F249" s="544"/>
      <c r="G249" s="544"/>
      <c r="H249" s="75"/>
      <c r="J249" s="544"/>
      <c r="K249" s="544"/>
      <c r="L249" s="545"/>
      <c r="M249" s="544"/>
    </row>
    <row r="250" spans="1:13" s="74" customFormat="1" ht="14.4" customHeight="1" x14ac:dyDescent="0.3">
      <c r="A250" s="544"/>
      <c r="B250" s="552">
        <v>19090</v>
      </c>
      <c r="C250" s="549" t="s">
        <v>830</v>
      </c>
      <c r="D250" s="545"/>
      <c r="E250" s="544"/>
      <c r="F250" s="544"/>
      <c r="G250" s="544"/>
      <c r="H250" s="75"/>
      <c r="J250" s="544"/>
      <c r="K250" s="544"/>
      <c r="L250" s="545"/>
      <c r="M250" s="544"/>
    </row>
    <row r="251" spans="1:13" s="74" customFormat="1" ht="14.4" customHeight="1" x14ac:dyDescent="0.3">
      <c r="A251" s="544"/>
      <c r="B251" s="552">
        <v>29030</v>
      </c>
      <c r="C251" s="549" t="s">
        <v>831</v>
      </c>
      <c r="D251" s="545"/>
      <c r="E251" s="544"/>
      <c r="F251" s="544"/>
      <c r="G251" s="544"/>
      <c r="H251" s="75"/>
      <c r="J251" s="544"/>
      <c r="K251" s="544"/>
      <c r="L251" s="545"/>
      <c r="M251" s="544"/>
    </row>
    <row r="252" spans="1:13" s="74" customFormat="1" ht="14.4" customHeight="1" x14ac:dyDescent="0.3">
      <c r="A252" s="544"/>
      <c r="B252" s="552">
        <v>79047</v>
      </c>
      <c r="C252" s="549" t="s">
        <v>832</v>
      </c>
      <c r="D252" s="545"/>
      <c r="E252" s="544"/>
      <c r="F252" s="544"/>
      <c r="G252" s="544"/>
      <c r="H252" s="75"/>
      <c r="J252" s="544"/>
      <c r="K252" s="544"/>
      <c r="L252" s="545"/>
      <c r="M252" s="544"/>
    </row>
    <row r="253" spans="1:13" s="74" customFormat="1" ht="14.4" customHeight="1" x14ac:dyDescent="0.3">
      <c r="A253" s="544"/>
      <c r="B253" s="552">
        <v>15013</v>
      </c>
      <c r="C253" s="549" t="s">
        <v>833</v>
      </c>
      <c r="D253" s="545"/>
      <c r="E253" s="544"/>
      <c r="F253" s="544"/>
      <c r="G253" s="544"/>
      <c r="H253" s="75"/>
      <c r="J253" s="544"/>
      <c r="K253" s="544"/>
      <c r="L253" s="545"/>
      <c r="M253" s="544"/>
    </row>
    <row r="254" spans="1:13" s="74" customFormat="1" ht="14.4" customHeight="1" x14ac:dyDescent="0.3">
      <c r="A254" s="544"/>
      <c r="B254" s="552">
        <v>4030</v>
      </c>
      <c r="C254" s="549" t="s">
        <v>834</v>
      </c>
      <c r="D254" s="545"/>
      <c r="E254" s="544"/>
      <c r="F254" s="544"/>
      <c r="G254" s="544"/>
      <c r="H254" s="75"/>
      <c r="J254" s="544"/>
      <c r="K254" s="544"/>
      <c r="L254" s="545"/>
      <c r="M254" s="544"/>
    </row>
    <row r="255" spans="1:13" s="74" customFormat="1" ht="14.4" customHeight="1" x14ac:dyDescent="0.3">
      <c r="A255" s="544"/>
      <c r="B255" s="552">
        <v>78130</v>
      </c>
      <c r="C255" s="549" t="s">
        <v>835</v>
      </c>
      <c r="D255" s="545"/>
      <c r="E255" s="544"/>
      <c r="F255" s="544"/>
      <c r="G255" s="544"/>
      <c r="H255" s="75"/>
      <c r="J255" s="544"/>
      <c r="K255" s="544"/>
      <c r="L255" s="545"/>
      <c r="M255" s="544"/>
    </row>
    <row r="256" spans="1:13" s="74" customFormat="1" ht="14.4" customHeight="1" x14ac:dyDescent="0.3">
      <c r="A256" s="544"/>
      <c r="B256" s="552">
        <v>88012</v>
      </c>
      <c r="C256" s="549" t="s">
        <v>836</v>
      </c>
      <c r="D256" s="545"/>
      <c r="E256" s="544"/>
      <c r="F256" s="544"/>
      <c r="G256" s="544"/>
      <c r="H256" s="75"/>
      <c r="J256" s="544"/>
      <c r="K256" s="544"/>
      <c r="L256" s="545"/>
      <c r="M256" s="544"/>
    </row>
    <row r="257" spans="1:13" s="74" customFormat="1" ht="14.4" customHeight="1" x14ac:dyDescent="0.3">
      <c r="A257" s="544"/>
      <c r="B257" s="552">
        <v>88045</v>
      </c>
      <c r="C257" s="549" t="s">
        <v>837</v>
      </c>
      <c r="D257" s="545"/>
      <c r="E257" s="544"/>
      <c r="F257" s="544"/>
      <c r="G257" s="544"/>
      <c r="H257" s="75"/>
      <c r="J257" s="544"/>
      <c r="K257" s="544"/>
      <c r="L257" s="545"/>
      <c r="M257" s="544"/>
    </row>
    <row r="258" spans="1:13" s="74" customFormat="1" ht="14.4" customHeight="1" x14ac:dyDescent="0.3">
      <c r="A258" s="544"/>
      <c r="B258" s="552">
        <v>41027</v>
      </c>
      <c r="C258" s="549" t="s">
        <v>838</v>
      </c>
      <c r="D258" s="545"/>
      <c r="E258" s="544"/>
      <c r="F258" s="544"/>
      <c r="G258" s="544"/>
      <c r="H258" s="75"/>
      <c r="J258" s="544"/>
      <c r="K258" s="544"/>
      <c r="L258" s="545"/>
      <c r="M258" s="544"/>
    </row>
    <row r="259" spans="1:13" s="74" customFormat="1" ht="14.4" customHeight="1" x14ac:dyDescent="0.3">
      <c r="A259" s="544"/>
      <c r="B259" s="552">
        <v>82035</v>
      </c>
      <c r="C259" s="549" t="s">
        <v>839</v>
      </c>
      <c r="D259" s="545"/>
      <c r="E259" s="544"/>
      <c r="F259" s="544"/>
      <c r="G259" s="544"/>
      <c r="H259" s="75"/>
      <c r="J259" s="544"/>
      <c r="K259" s="544"/>
      <c r="L259" s="545"/>
      <c r="M259" s="544"/>
    </row>
    <row r="260" spans="1:13" s="74" customFormat="1" ht="14.4" customHeight="1" x14ac:dyDescent="0.3">
      <c r="A260" s="544"/>
      <c r="B260" s="552">
        <v>14082</v>
      </c>
      <c r="C260" s="549" t="s">
        <v>840</v>
      </c>
      <c r="D260" s="545"/>
      <c r="E260" s="544"/>
      <c r="F260" s="544"/>
      <c r="G260" s="544"/>
      <c r="H260" s="75"/>
      <c r="J260" s="544"/>
      <c r="K260" s="544"/>
      <c r="L260" s="545"/>
      <c r="M260" s="544"/>
    </row>
    <row r="261" spans="1:13" s="74" customFormat="1" ht="14.4" customHeight="1" x14ac:dyDescent="0.3">
      <c r="A261" s="544"/>
      <c r="B261" s="552">
        <v>67015</v>
      </c>
      <c r="C261" s="549" t="s">
        <v>841</v>
      </c>
      <c r="D261" s="545"/>
      <c r="E261" s="544"/>
      <c r="F261" s="544"/>
      <c r="G261" s="544"/>
      <c r="H261" s="75"/>
      <c r="J261" s="544"/>
      <c r="K261" s="544"/>
      <c r="L261" s="545"/>
      <c r="M261" s="544"/>
    </row>
    <row r="262" spans="1:13" s="74" customFormat="1" ht="14.4" customHeight="1" x14ac:dyDescent="0.3">
      <c r="A262" s="544"/>
      <c r="B262" s="552">
        <v>54035</v>
      </c>
      <c r="C262" s="549" t="s">
        <v>842</v>
      </c>
      <c r="D262" s="545"/>
      <c r="E262" s="544"/>
      <c r="F262" s="544"/>
      <c r="G262" s="544"/>
      <c r="H262" s="75"/>
      <c r="J262" s="544"/>
      <c r="K262" s="544"/>
      <c r="L262" s="545"/>
      <c r="M262" s="544"/>
    </row>
    <row r="263" spans="1:13" s="74" customFormat="1" ht="14.4" customHeight="1" x14ac:dyDescent="0.3">
      <c r="A263" s="544"/>
      <c r="B263" s="552">
        <v>9005</v>
      </c>
      <c r="C263" s="549" t="s">
        <v>843</v>
      </c>
      <c r="D263" s="545"/>
      <c r="E263" s="544"/>
      <c r="F263" s="544"/>
      <c r="G263" s="544"/>
      <c r="H263" s="75"/>
      <c r="J263" s="544"/>
      <c r="K263" s="544"/>
      <c r="L263" s="545"/>
      <c r="M263" s="544"/>
    </row>
    <row r="264" spans="1:13" s="74" customFormat="1" ht="14.4" customHeight="1" x14ac:dyDescent="0.3">
      <c r="A264" s="544"/>
      <c r="B264" s="552">
        <v>87080</v>
      </c>
      <c r="C264" s="549" t="s">
        <v>844</v>
      </c>
      <c r="D264" s="545"/>
      <c r="E264" s="544"/>
      <c r="F264" s="544"/>
      <c r="G264" s="544"/>
      <c r="H264" s="75"/>
      <c r="J264" s="544"/>
      <c r="K264" s="544"/>
      <c r="L264" s="545"/>
      <c r="M264" s="544"/>
    </row>
    <row r="265" spans="1:13" s="74" customFormat="1" ht="14.4" customHeight="1" x14ac:dyDescent="0.3">
      <c r="A265" s="544"/>
      <c r="B265" s="552">
        <v>87090</v>
      </c>
      <c r="C265" s="549" t="s">
        <v>845</v>
      </c>
      <c r="D265" s="545"/>
      <c r="E265" s="544"/>
      <c r="F265" s="544"/>
      <c r="G265" s="544"/>
      <c r="H265" s="75"/>
      <c r="J265" s="544"/>
      <c r="K265" s="544"/>
      <c r="L265" s="545"/>
      <c r="M265" s="544"/>
    </row>
    <row r="266" spans="1:13" s="74" customFormat="1" ht="14.4" customHeight="1" x14ac:dyDescent="0.3">
      <c r="A266" s="544"/>
      <c r="B266" s="552">
        <v>10010</v>
      </c>
      <c r="C266" s="549" t="s">
        <v>846</v>
      </c>
      <c r="D266" s="545"/>
      <c r="E266" s="544"/>
      <c r="F266" s="544"/>
      <c r="G266" s="544"/>
      <c r="H266" s="75"/>
      <c r="J266" s="544"/>
      <c r="K266" s="544"/>
      <c r="L266" s="545"/>
      <c r="M266" s="544"/>
    </row>
    <row r="267" spans="1:13" s="74" customFormat="1" ht="14.4" customHeight="1" x14ac:dyDescent="0.3">
      <c r="A267" s="544"/>
      <c r="B267" s="552">
        <v>90012</v>
      </c>
      <c r="C267" s="549" t="s">
        <v>847</v>
      </c>
      <c r="D267" s="545"/>
      <c r="E267" s="544"/>
      <c r="F267" s="544"/>
      <c r="G267" s="544"/>
      <c r="H267" s="75"/>
      <c r="J267" s="544"/>
      <c r="K267" s="544"/>
      <c r="L267" s="545"/>
      <c r="M267" s="544"/>
    </row>
    <row r="268" spans="1:13" s="74" customFormat="1" ht="14.4" customHeight="1" x14ac:dyDescent="0.3">
      <c r="A268" s="544"/>
      <c r="B268" s="552">
        <v>52050</v>
      </c>
      <c r="C268" s="549" t="s">
        <v>848</v>
      </c>
      <c r="D268" s="545"/>
      <c r="E268" s="544"/>
      <c r="F268" s="544"/>
      <c r="G268" s="544"/>
      <c r="H268" s="75"/>
      <c r="J268" s="544"/>
      <c r="K268" s="544"/>
      <c r="L268" s="545"/>
      <c r="M268" s="544"/>
    </row>
    <row r="269" spans="1:13" s="74" customFormat="1" ht="14.4" customHeight="1" x14ac:dyDescent="0.3">
      <c r="A269" s="544"/>
      <c r="B269" s="552">
        <v>50085</v>
      </c>
      <c r="C269" s="549" t="s">
        <v>849</v>
      </c>
      <c r="D269" s="545"/>
      <c r="E269" s="544"/>
      <c r="F269" s="544"/>
      <c r="G269" s="544"/>
      <c r="H269" s="75"/>
      <c r="J269" s="544"/>
      <c r="K269" s="544"/>
      <c r="L269" s="545"/>
      <c r="M269" s="544"/>
    </row>
    <row r="270" spans="1:13" s="74" customFormat="1" ht="14.4" customHeight="1" x14ac:dyDescent="0.3">
      <c r="A270" s="544"/>
      <c r="B270" s="552">
        <v>78120</v>
      </c>
      <c r="C270" s="549" t="s">
        <v>850</v>
      </c>
      <c r="D270" s="545"/>
      <c r="E270" s="544"/>
      <c r="F270" s="544"/>
      <c r="G270" s="544"/>
      <c r="H270" s="75"/>
      <c r="J270" s="544"/>
      <c r="K270" s="544"/>
      <c r="L270" s="545"/>
      <c r="M270" s="544"/>
    </row>
    <row r="271" spans="1:13" s="74" customFormat="1" ht="14.4" customHeight="1" x14ac:dyDescent="0.3">
      <c r="A271" s="544"/>
      <c r="B271" s="552">
        <v>93055</v>
      </c>
      <c r="C271" s="549" t="s">
        <v>851</v>
      </c>
      <c r="D271" s="545"/>
      <c r="E271" s="544"/>
      <c r="F271" s="544"/>
      <c r="G271" s="544"/>
      <c r="H271" s="75"/>
      <c r="J271" s="544"/>
      <c r="K271" s="544"/>
      <c r="L271" s="545"/>
      <c r="M271" s="544"/>
    </row>
    <row r="272" spans="1:13" s="74" customFormat="1" ht="14.4" customHeight="1" x14ac:dyDescent="0.3">
      <c r="A272" s="544"/>
      <c r="B272" s="552">
        <v>7057</v>
      </c>
      <c r="C272" s="549" t="s">
        <v>852</v>
      </c>
      <c r="D272" s="545"/>
      <c r="E272" s="544"/>
      <c r="F272" s="544"/>
      <c r="G272" s="544"/>
      <c r="H272" s="75"/>
      <c r="J272" s="544"/>
      <c r="K272" s="544"/>
      <c r="L272" s="545"/>
      <c r="M272" s="544"/>
    </row>
    <row r="273" spans="1:13" s="74" customFormat="1" ht="14.4" customHeight="1" x14ac:dyDescent="0.3">
      <c r="A273" s="544"/>
      <c r="B273" s="552">
        <v>35010</v>
      </c>
      <c r="C273" s="549" t="s">
        <v>853</v>
      </c>
      <c r="D273" s="545"/>
      <c r="E273" s="544"/>
      <c r="F273" s="544"/>
      <c r="G273" s="544"/>
      <c r="H273" s="75"/>
      <c r="J273" s="544"/>
      <c r="K273" s="544"/>
      <c r="L273" s="545"/>
      <c r="M273" s="544"/>
    </row>
    <row r="274" spans="1:13" s="74" customFormat="1" ht="14.4" customHeight="1" x14ac:dyDescent="0.3">
      <c r="A274" s="544"/>
      <c r="B274" s="552">
        <v>22040</v>
      </c>
      <c r="C274" s="549" t="s">
        <v>854</v>
      </c>
      <c r="D274" s="545"/>
      <c r="E274" s="544"/>
      <c r="F274" s="544"/>
      <c r="G274" s="544"/>
      <c r="H274" s="75"/>
      <c r="J274" s="544"/>
      <c r="K274" s="544"/>
      <c r="L274" s="545"/>
      <c r="M274" s="544"/>
    </row>
    <row r="275" spans="1:13" s="74" customFormat="1" ht="14.4" customHeight="1" x14ac:dyDescent="0.3">
      <c r="A275" s="544"/>
      <c r="B275" s="552">
        <v>91005</v>
      </c>
      <c r="C275" s="549" t="s">
        <v>855</v>
      </c>
      <c r="D275" s="545"/>
      <c r="E275" s="544"/>
      <c r="F275" s="544"/>
      <c r="G275" s="544"/>
      <c r="H275" s="75"/>
      <c r="J275" s="544"/>
      <c r="K275" s="544"/>
      <c r="L275" s="545"/>
      <c r="M275" s="544"/>
    </row>
    <row r="276" spans="1:13" s="74" customFormat="1" ht="14.4" customHeight="1" x14ac:dyDescent="0.3">
      <c r="A276" s="544"/>
      <c r="B276" s="552">
        <v>46075</v>
      </c>
      <c r="C276" s="549" t="s">
        <v>856</v>
      </c>
      <c r="D276" s="545"/>
      <c r="E276" s="544"/>
      <c r="F276" s="544"/>
      <c r="G276" s="544"/>
      <c r="H276" s="75"/>
      <c r="J276" s="544"/>
      <c r="K276" s="544"/>
      <c r="L276" s="545"/>
      <c r="M276" s="544"/>
    </row>
    <row r="277" spans="1:13" s="74" customFormat="1" ht="14.4" customHeight="1" x14ac:dyDescent="0.3">
      <c r="A277" s="544"/>
      <c r="B277" s="552">
        <v>22030</v>
      </c>
      <c r="C277" s="549" t="s">
        <v>857</v>
      </c>
      <c r="D277" s="545"/>
      <c r="E277" s="544"/>
      <c r="F277" s="544"/>
      <c r="G277" s="544"/>
      <c r="H277" s="75"/>
      <c r="J277" s="544"/>
      <c r="K277" s="544"/>
      <c r="L277" s="545"/>
      <c r="M277" s="544"/>
    </row>
    <row r="278" spans="1:13" s="74" customFormat="1" ht="14.4" customHeight="1" x14ac:dyDescent="0.3">
      <c r="A278" s="544"/>
      <c r="B278" s="552">
        <v>13062</v>
      </c>
      <c r="C278" s="549" t="s">
        <v>858</v>
      </c>
      <c r="D278" s="545"/>
      <c r="E278" s="544"/>
      <c r="F278" s="544"/>
      <c r="G278" s="544"/>
      <c r="H278" s="75"/>
      <c r="J278" s="544"/>
      <c r="K278" s="544"/>
      <c r="L278" s="545"/>
      <c r="M278" s="544"/>
    </row>
    <row r="279" spans="1:13" s="74" customFormat="1" ht="14.4" customHeight="1" x14ac:dyDescent="0.3">
      <c r="A279" s="544"/>
      <c r="B279" s="552">
        <v>79078</v>
      </c>
      <c r="C279" s="549" t="s">
        <v>859</v>
      </c>
      <c r="D279" s="545"/>
      <c r="E279" s="544"/>
      <c r="F279" s="544"/>
      <c r="G279" s="544"/>
      <c r="H279" s="75"/>
      <c r="J279" s="544"/>
      <c r="K279" s="544"/>
      <c r="L279" s="545"/>
      <c r="M279" s="544"/>
    </row>
    <row r="280" spans="1:13" s="74" customFormat="1" ht="14.4" customHeight="1" x14ac:dyDescent="0.3">
      <c r="A280" s="544"/>
      <c r="B280" s="552">
        <v>80130</v>
      </c>
      <c r="C280" s="549" t="s">
        <v>860</v>
      </c>
      <c r="D280" s="545"/>
      <c r="E280" s="544"/>
      <c r="F280" s="544"/>
      <c r="G280" s="544"/>
      <c r="H280" s="75"/>
      <c r="J280" s="544"/>
      <c r="K280" s="544"/>
      <c r="L280" s="545"/>
      <c r="M280" s="544"/>
    </row>
    <row r="281" spans="1:13" s="74" customFormat="1" ht="14.4" customHeight="1" x14ac:dyDescent="0.3">
      <c r="A281" s="544"/>
      <c r="B281" s="552">
        <v>77055</v>
      </c>
      <c r="C281" s="549" t="s">
        <v>861</v>
      </c>
      <c r="D281" s="545"/>
      <c r="E281" s="544"/>
      <c r="F281" s="544"/>
      <c r="G281" s="544"/>
      <c r="H281" s="75"/>
      <c r="J281" s="544"/>
      <c r="K281" s="544"/>
      <c r="L281" s="545"/>
      <c r="M281" s="544"/>
    </row>
    <row r="282" spans="1:13" s="74" customFormat="1" ht="14.4" customHeight="1" x14ac:dyDescent="0.3">
      <c r="A282" s="544"/>
      <c r="B282" s="552">
        <v>30080</v>
      </c>
      <c r="C282" s="549" t="s">
        <v>862</v>
      </c>
      <c r="D282" s="545"/>
      <c r="E282" s="544"/>
      <c r="F282" s="544"/>
      <c r="G282" s="544"/>
      <c r="H282" s="75"/>
      <c r="J282" s="544"/>
      <c r="K282" s="544"/>
      <c r="L282" s="545"/>
      <c r="M282" s="544"/>
    </row>
    <row r="283" spans="1:13" s="74" customFormat="1" ht="14.4" customHeight="1" x14ac:dyDescent="0.3">
      <c r="A283" s="544"/>
      <c r="B283" s="552">
        <v>79015</v>
      </c>
      <c r="C283" s="549" t="s">
        <v>863</v>
      </c>
      <c r="D283" s="545"/>
      <c r="E283" s="544"/>
      <c r="F283" s="544"/>
      <c r="G283" s="544"/>
      <c r="H283" s="75"/>
      <c r="J283" s="544"/>
      <c r="K283" s="544"/>
      <c r="L283" s="545"/>
      <c r="M283" s="544"/>
    </row>
    <row r="284" spans="1:13" s="74" customFormat="1" ht="14.4" customHeight="1" x14ac:dyDescent="0.3">
      <c r="A284" s="544"/>
      <c r="B284" s="552">
        <v>90027</v>
      </c>
      <c r="C284" s="549" t="s">
        <v>864</v>
      </c>
      <c r="D284" s="545"/>
      <c r="E284" s="544"/>
      <c r="F284" s="544"/>
      <c r="G284" s="544"/>
      <c r="H284" s="75"/>
      <c r="J284" s="544"/>
      <c r="K284" s="544"/>
      <c r="L284" s="545"/>
      <c r="M284" s="544"/>
    </row>
    <row r="285" spans="1:13" s="74" customFormat="1" ht="14.4" customHeight="1" x14ac:dyDescent="0.3">
      <c r="A285" s="544"/>
      <c r="B285" s="552">
        <v>28053</v>
      </c>
      <c r="C285" s="549" t="s">
        <v>865</v>
      </c>
      <c r="D285" s="545"/>
      <c r="E285" s="544"/>
      <c r="F285" s="544"/>
      <c r="G285" s="544"/>
      <c r="H285" s="75"/>
      <c r="J285" s="544"/>
      <c r="K285" s="544"/>
      <c r="L285" s="545"/>
      <c r="M285" s="544"/>
    </row>
    <row r="286" spans="1:13" s="74" customFormat="1" ht="14.4" customHeight="1" x14ac:dyDescent="0.3">
      <c r="A286" s="544"/>
      <c r="B286" s="552">
        <v>18010</v>
      </c>
      <c r="C286" s="549" t="s">
        <v>866</v>
      </c>
      <c r="D286" s="545"/>
      <c r="E286" s="544"/>
      <c r="F286" s="544"/>
      <c r="G286" s="544"/>
      <c r="H286" s="75"/>
      <c r="J286" s="544"/>
      <c r="K286" s="544"/>
      <c r="L286" s="545"/>
      <c r="M286" s="544"/>
    </row>
    <row r="287" spans="1:13" s="74" customFormat="1" ht="14.4" customHeight="1" x14ac:dyDescent="0.3">
      <c r="A287" s="544"/>
      <c r="B287" s="552">
        <v>76020</v>
      </c>
      <c r="C287" s="549" t="s">
        <v>867</v>
      </c>
      <c r="D287" s="545"/>
      <c r="E287" s="544"/>
      <c r="F287" s="544"/>
      <c r="G287" s="544"/>
      <c r="H287" s="75"/>
      <c r="J287" s="544"/>
      <c r="K287" s="544"/>
      <c r="L287" s="545"/>
      <c r="M287" s="544"/>
    </row>
    <row r="288" spans="1:13" s="74" customFormat="1" ht="14.4" customHeight="1" x14ac:dyDescent="0.3">
      <c r="A288" s="544"/>
      <c r="B288" s="552">
        <v>30030</v>
      </c>
      <c r="C288" s="549" t="s">
        <v>868</v>
      </c>
      <c r="D288" s="545"/>
      <c r="E288" s="544"/>
      <c r="F288" s="544"/>
      <c r="G288" s="544"/>
      <c r="H288" s="75"/>
      <c r="J288" s="544"/>
      <c r="K288" s="544"/>
      <c r="L288" s="545"/>
      <c r="M288" s="544"/>
    </row>
    <row r="289" spans="1:13" s="74" customFormat="1" ht="14.4" customHeight="1" x14ac:dyDescent="0.3">
      <c r="A289" s="544"/>
      <c r="B289" s="552">
        <v>56023</v>
      </c>
      <c r="C289" s="549" t="s">
        <v>869</v>
      </c>
      <c r="D289" s="545"/>
      <c r="E289" s="544"/>
      <c r="F289" s="544"/>
      <c r="G289" s="544"/>
      <c r="H289" s="75"/>
      <c r="J289" s="544"/>
      <c r="K289" s="544"/>
      <c r="L289" s="545"/>
      <c r="M289" s="544"/>
    </row>
    <row r="290" spans="1:13" s="74" customFormat="1" ht="14.4" customHeight="1" x14ac:dyDescent="0.3">
      <c r="A290" s="544"/>
      <c r="B290" s="552">
        <v>29095</v>
      </c>
      <c r="C290" s="549" t="s">
        <v>870</v>
      </c>
      <c r="D290" s="545"/>
      <c r="E290" s="544"/>
      <c r="F290" s="544"/>
      <c r="G290" s="544"/>
      <c r="H290" s="75"/>
      <c r="J290" s="544"/>
      <c r="K290" s="544"/>
      <c r="L290" s="545"/>
      <c r="M290" s="544"/>
    </row>
    <row r="291" spans="1:13" s="74" customFormat="1" ht="14.4" customHeight="1" x14ac:dyDescent="0.3">
      <c r="A291" s="544"/>
      <c r="B291" s="552">
        <v>79060</v>
      </c>
      <c r="C291" s="549" t="s">
        <v>871</v>
      </c>
      <c r="D291" s="545"/>
      <c r="E291" s="544"/>
      <c r="F291" s="544"/>
      <c r="G291" s="544"/>
      <c r="H291" s="75"/>
      <c r="J291" s="544"/>
      <c r="K291" s="544"/>
      <c r="L291" s="545"/>
      <c r="M291" s="544"/>
    </row>
    <row r="292" spans="1:13" s="74" customFormat="1" ht="14.4" customHeight="1" x14ac:dyDescent="0.3">
      <c r="A292" s="544"/>
      <c r="B292" s="552">
        <v>83020</v>
      </c>
      <c r="C292" s="549" t="s">
        <v>872</v>
      </c>
      <c r="D292" s="545"/>
      <c r="E292" s="544"/>
      <c r="F292" s="544"/>
      <c r="G292" s="544"/>
      <c r="H292" s="75"/>
      <c r="J292" s="544"/>
      <c r="K292" s="544"/>
      <c r="L292" s="545"/>
      <c r="M292" s="544"/>
    </row>
    <row r="293" spans="1:13" s="74" customFormat="1" ht="14.4" customHeight="1" x14ac:dyDescent="0.3">
      <c r="A293" s="544"/>
      <c r="B293" s="552">
        <v>22015</v>
      </c>
      <c r="C293" s="549" t="s">
        <v>873</v>
      </c>
      <c r="D293" s="545"/>
      <c r="E293" s="544"/>
      <c r="F293" s="544"/>
      <c r="G293" s="544"/>
      <c r="H293" s="75"/>
      <c r="J293" s="544"/>
      <c r="K293" s="544"/>
      <c r="L293" s="545"/>
      <c r="M293" s="544"/>
    </row>
    <row r="294" spans="1:13" s="74" customFormat="1" ht="14.4" customHeight="1" x14ac:dyDescent="0.3">
      <c r="A294" s="544"/>
      <c r="B294" s="552">
        <v>79105</v>
      </c>
      <c r="C294" s="549" t="s">
        <v>874</v>
      </c>
      <c r="D294" s="545"/>
      <c r="E294" s="544"/>
      <c r="F294" s="544"/>
      <c r="G294" s="544"/>
      <c r="H294" s="75"/>
      <c r="J294" s="544"/>
      <c r="K294" s="544"/>
      <c r="L294" s="545"/>
      <c r="M294" s="544"/>
    </row>
    <row r="295" spans="1:13" s="74" customFormat="1" ht="14.4" customHeight="1" x14ac:dyDescent="0.3">
      <c r="A295" s="544"/>
      <c r="B295" s="552">
        <v>34120</v>
      </c>
      <c r="C295" s="549" t="s">
        <v>875</v>
      </c>
      <c r="D295" s="545"/>
      <c r="E295" s="544"/>
      <c r="F295" s="544"/>
      <c r="G295" s="544"/>
      <c r="H295" s="75"/>
      <c r="J295" s="544"/>
      <c r="K295" s="544"/>
      <c r="L295" s="545"/>
      <c r="M295" s="544"/>
    </row>
    <row r="296" spans="1:13" s="74" customFormat="1" ht="14.4" customHeight="1" x14ac:dyDescent="0.3">
      <c r="A296" s="544"/>
      <c r="B296" s="552">
        <v>80095</v>
      </c>
      <c r="C296" s="549" t="s">
        <v>876</v>
      </c>
      <c r="D296" s="545"/>
      <c r="E296" s="544"/>
      <c r="F296" s="544"/>
      <c r="G296" s="544"/>
      <c r="H296" s="75"/>
      <c r="J296" s="544"/>
      <c r="K296" s="544"/>
      <c r="L296" s="545"/>
      <c r="M296" s="544"/>
    </row>
    <row r="297" spans="1:13" s="74" customFormat="1" ht="14.4" customHeight="1" x14ac:dyDescent="0.3">
      <c r="A297" s="544"/>
      <c r="B297" s="552">
        <v>78095</v>
      </c>
      <c r="C297" s="549" t="s">
        <v>877</v>
      </c>
      <c r="D297" s="545"/>
      <c r="E297" s="544"/>
      <c r="F297" s="544"/>
      <c r="G297" s="544"/>
      <c r="H297" s="75"/>
      <c r="J297" s="544"/>
      <c r="K297" s="544"/>
      <c r="L297" s="545"/>
      <c r="M297" s="544"/>
    </row>
    <row r="298" spans="1:13" s="74" customFormat="1" ht="14.4" customHeight="1" x14ac:dyDescent="0.3">
      <c r="A298" s="544"/>
      <c r="B298" s="552">
        <v>78127</v>
      </c>
      <c r="C298" s="549" t="s">
        <v>878</v>
      </c>
      <c r="D298" s="545"/>
      <c r="E298" s="544"/>
      <c r="F298" s="544"/>
      <c r="G298" s="544"/>
      <c r="H298" s="75"/>
      <c r="J298" s="544"/>
      <c r="K298" s="544"/>
      <c r="L298" s="545"/>
      <c r="M298" s="544"/>
    </row>
    <row r="299" spans="1:13" s="74" customFormat="1" ht="14.4" customHeight="1" x14ac:dyDescent="0.3">
      <c r="A299" s="544"/>
      <c r="B299" s="552">
        <v>85070</v>
      </c>
      <c r="C299" s="549" t="s">
        <v>879</v>
      </c>
      <c r="D299" s="545"/>
      <c r="E299" s="544"/>
      <c r="F299" s="544"/>
      <c r="G299" s="544"/>
      <c r="H299" s="75"/>
      <c r="J299" s="544"/>
      <c r="K299" s="544"/>
      <c r="L299" s="545"/>
      <c r="M299" s="544"/>
    </row>
    <row r="300" spans="1:13" s="74" customFormat="1" ht="14.4" customHeight="1" x14ac:dyDescent="0.3">
      <c r="A300" s="544"/>
      <c r="B300" s="552">
        <v>93060</v>
      </c>
      <c r="C300" s="549" t="s">
        <v>880</v>
      </c>
      <c r="D300" s="545"/>
      <c r="E300" s="544"/>
      <c r="F300" s="544"/>
      <c r="G300" s="544"/>
      <c r="H300" s="75"/>
      <c r="J300" s="544"/>
      <c r="K300" s="544"/>
      <c r="L300" s="545"/>
      <c r="M300" s="544"/>
    </row>
    <row r="301" spans="1:13" s="74" customFormat="1" ht="14.4" customHeight="1" x14ac:dyDescent="0.3">
      <c r="A301" s="544"/>
      <c r="B301" s="552">
        <v>30095</v>
      </c>
      <c r="C301" s="549" t="s">
        <v>881</v>
      </c>
      <c r="D301" s="545"/>
      <c r="E301" s="544"/>
      <c r="F301" s="544"/>
      <c r="G301" s="544"/>
      <c r="H301" s="75"/>
      <c r="J301" s="544"/>
      <c r="K301" s="544"/>
      <c r="L301" s="545"/>
      <c r="M301" s="544"/>
    </row>
    <row r="302" spans="1:13" s="74" customFormat="1" ht="14.4" customHeight="1" x14ac:dyDescent="0.3">
      <c r="A302" s="544"/>
      <c r="B302" s="552">
        <v>23057</v>
      </c>
      <c r="C302" s="549" t="s">
        <v>882</v>
      </c>
      <c r="D302" s="545"/>
      <c r="E302" s="544"/>
      <c r="F302" s="544"/>
      <c r="G302" s="544"/>
      <c r="H302" s="75"/>
      <c r="J302" s="544"/>
      <c r="K302" s="544"/>
      <c r="L302" s="545"/>
      <c r="M302" s="544"/>
    </row>
    <row r="303" spans="1:13" s="74" customFormat="1" ht="14.4" customHeight="1" x14ac:dyDescent="0.3">
      <c r="A303" s="544"/>
      <c r="B303" s="552">
        <v>88035</v>
      </c>
      <c r="C303" s="549" t="s">
        <v>883</v>
      </c>
      <c r="D303" s="545"/>
      <c r="E303" s="544"/>
      <c r="F303" s="544"/>
      <c r="G303" s="544"/>
      <c r="H303" s="75"/>
      <c r="J303" s="544"/>
      <c r="K303" s="544"/>
      <c r="L303" s="545"/>
      <c r="M303" s="544"/>
    </row>
    <row r="304" spans="1:13" s="74" customFormat="1" ht="14.4" customHeight="1" x14ac:dyDescent="0.3">
      <c r="A304" s="544"/>
      <c r="B304" s="552">
        <v>21040</v>
      </c>
      <c r="C304" s="549" t="s">
        <v>884</v>
      </c>
      <c r="D304" s="545"/>
      <c r="E304" s="544"/>
      <c r="F304" s="544"/>
      <c r="G304" s="544"/>
      <c r="H304" s="75"/>
      <c r="J304" s="544"/>
      <c r="K304" s="544"/>
      <c r="L304" s="545"/>
      <c r="M304" s="544"/>
    </row>
    <row r="305" spans="1:13" s="74" customFormat="1" ht="14.4" customHeight="1" x14ac:dyDescent="0.3">
      <c r="A305" s="544"/>
      <c r="B305" s="552">
        <v>82005</v>
      </c>
      <c r="C305" s="549" t="s">
        <v>884</v>
      </c>
      <c r="D305" s="545"/>
      <c r="E305" s="544"/>
      <c r="F305" s="544"/>
      <c r="G305" s="544"/>
      <c r="H305" s="75"/>
      <c r="J305" s="544"/>
      <c r="K305" s="544"/>
      <c r="L305" s="545"/>
      <c r="M305" s="544"/>
    </row>
    <row r="306" spans="1:13" s="74" customFormat="1" ht="14.4" customHeight="1" x14ac:dyDescent="0.3">
      <c r="A306" s="544"/>
      <c r="B306" s="552">
        <v>52017</v>
      </c>
      <c r="C306" s="549" t="s">
        <v>885</v>
      </c>
      <c r="D306" s="545"/>
      <c r="E306" s="544"/>
      <c r="F306" s="544"/>
      <c r="G306" s="544"/>
      <c r="H306" s="75"/>
      <c r="J306" s="544"/>
      <c r="K306" s="544"/>
      <c r="L306" s="545"/>
      <c r="M306" s="544"/>
    </row>
    <row r="307" spans="1:13" s="74" customFormat="1" ht="14.4" customHeight="1" x14ac:dyDescent="0.3">
      <c r="A307" s="544"/>
      <c r="B307" s="552">
        <v>94210</v>
      </c>
      <c r="C307" s="549" t="s">
        <v>886</v>
      </c>
      <c r="D307" s="545"/>
      <c r="E307" s="544"/>
      <c r="F307" s="544"/>
      <c r="G307" s="544"/>
      <c r="H307" s="75"/>
      <c r="J307" s="544"/>
      <c r="K307" s="544"/>
      <c r="L307" s="545"/>
      <c r="M307" s="544"/>
    </row>
    <row r="308" spans="1:13" s="74" customFormat="1" ht="14.4" customHeight="1" x14ac:dyDescent="0.3">
      <c r="A308" s="544"/>
      <c r="B308" s="552">
        <v>78015</v>
      </c>
      <c r="C308" s="549" t="s">
        <v>887</v>
      </c>
      <c r="D308" s="545"/>
      <c r="E308" s="544"/>
      <c r="F308" s="544"/>
      <c r="G308" s="544"/>
      <c r="H308" s="75"/>
      <c r="J308" s="544"/>
      <c r="K308" s="544"/>
      <c r="L308" s="545"/>
      <c r="M308" s="544"/>
    </row>
    <row r="309" spans="1:13" s="74" customFormat="1" ht="14.4" customHeight="1" x14ac:dyDescent="0.3">
      <c r="A309" s="544"/>
      <c r="B309" s="552">
        <v>94265</v>
      </c>
      <c r="C309" s="549" t="s">
        <v>888</v>
      </c>
      <c r="D309" s="545"/>
      <c r="E309" s="544"/>
      <c r="F309" s="544"/>
      <c r="G309" s="544"/>
      <c r="H309" s="75"/>
      <c r="J309" s="544"/>
      <c r="K309" s="544"/>
      <c r="L309" s="545"/>
      <c r="M309" s="544"/>
    </row>
    <row r="310" spans="1:13" s="74" customFormat="1" ht="14.4" customHeight="1" x14ac:dyDescent="0.3">
      <c r="A310" s="544"/>
      <c r="B310" s="552">
        <v>79050</v>
      </c>
      <c r="C310" s="549" t="s">
        <v>889</v>
      </c>
      <c r="D310" s="545"/>
      <c r="E310" s="544"/>
      <c r="F310" s="544"/>
      <c r="G310" s="544"/>
      <c r="H310" s="75"/>
      <c r="J310" s="544"/>
      <c r="K310" s="544"/>
      <c r="L310" s="545"/>
      <c r="M310" s="544"/>
    </row>
    <row r="311" spans="1:13" s="74" customFormat="1" ht="14.4" customHeight="1" x14ac:dyDescent="0.3">
      <c r="A311" s="544"/>
      <c r="B311" s="552">
        <v>93065</v>
      </c>
      <c r="C311" s="549" t="s">
        <v>890</v>
      </c>
      <c r="D311" s="545"/>
      <c r="E311" s="544"/>
      <c r="F311" s="544"/>
      <c r="G311" s="544"/>
      <c r="H311" s="75"/>
      <c r="J311" s="544"/>
      <c r="K311" s="544"/>
      <c r="L311" s="545"/>
      <c r="M311" s="544"/>
    </row>
    <row r="312" spans="1:13" s="74" customFormat="1" ht="14.4" customHeight="1" x14ac:dyDescent="0.3">
      <c r="A312" s="544"/>
      <c r="B312" s="552">
        <v>6060</v>
      </c>
      <c r="C312" s="549" t="s">
        <v>891</v>
      </c>
      <c r="D312" s="545"/>
      <c r="E312" s="544"/>
      <c r="F312" s="544"/>
      <c r="G312" s="544"/>
      <c r="H312" s="75"/>
      <c r="J312" s="544"/>
      <c r="K312" s="544"/>
      <c r="L312" s="545"/>
      <c r="M312" s="544"/>
    </row>
    <row r="313" spans="1:13" s="74" customFormat="1" ht="14.4" customHeight="1" x14ac:dyDescent="0.3">
      <c r="A313" s="544"/>
      <c r="B313" s="552">
        <v>60028</v>
      </c>
      <c r="C313" s="549" t="s">
        <v>544</v>
      </c>
      <c r="D313" s="545"/>
      <c r="E313" s="544"/>
      <c r="F313" s="544"/>
      <c r="G313" s="544"/>
      <c r="H313" s="75"/>
      <c r="J313" s="544"/>
      <c r="K313" s="544"/>
      <c r="L313" s="545"/>
      <c r="M313" s="544"/>
    </row>
    <row r="314" spans="1:13" s="74" customFormat="1" ht="14.4" customHeight="1" x14ac:dyDescent="0.3">
      <c r="A314" s="544"/>
      <c r="B314" s="552">
        <v>85060</v>
      </c>
      <c r="C314" s="549" t="s">
        <v>892</v>
      </c>
      <c r="D314" s="545"/>
      <c r="E314" s="544"/>
      <c r="F314" s="544"/>
      <c r="G314" s="544"/>
      <c r="H314" s="75"/>
      <c r="J314" s="544"/>
      <c r="K314" s="544"/>
      <c r="L314" s="545"/>
      <c r="M314" s="544"/>
    </row>
    <row r="315" spans="1:13" s="74" customFormat="1" ht="14.4" customHeight="1" x14ac:dyDescent="0.3">
      <c r="A315" s="544"/>
      <c r="B315" s="552">
        <v>88080</v>
      </c>
      <c r="C315" s="549" t="s">
        <v>893</v>
      </c>
      <c r="D315" s="545"/>
      <c r="E315" s="544"/>
      <c r="F315" s="544"/>
      <c r="G315" s="544"/>
      <c r="H315" s="75"/>
      <c r="J315" s="544"/>
      <c r="K315" s="544"/>
      <c r="L315" s="545"/>
      <c r="M315" s="544"/>
    </row>
    <row r="316" spans="1:13" s="74" customFormat="1" ht="14.4" customHeight="1" x14ac:dyDescent="0.3">
      <c r="A316" s="544"/>
      <c r="B316" s="552">
        <v>33060</v>
      </c>
      <c r="C316" s="549" t="s">
        <v>894</v>
      </c>
      <c r="D316" s="545"/>
      <c r="E316" s="544"/>
      <c r="F316" s="544"/>
      <c r="G316" s="544"/>
      <c r="H316" s="75"/>
      <c r="J316" s="544"/>
      <c r="K316" s="544"/>
      <c r="L316" s="545"/>
      <c r="M316" s="544"/>
    </row>
    <row r="317" spans="1:13" s="74" customFormat="1" ht="14.4" customHeight="1" x14ac:dyDescent="0.3">
      <c r="A317" s="544"/>
      <c r="B317" s="552">
        <v>32072</v>
      </c>
      <c r="C317" s="549" t="s">
        <v>895</v>
      </c>
      <c r="D317" s="545"/>
      <c r="E317" s="544"/>
      <c r="F317" s="544"/>
      <c r="G317" s="544"/>
      <c r="H317" s="75"/>
      <c r="J317" s="544"/>
      <c r="K317" s="544"/>
      <c r="L317" s="545"/>
      <c r="M317" s="544"/>
    </row>
    <row r="318" spans="1:13" s="74" customFormat="1" ht="14.4" customHeight="1" x14ac:dyDescent="0.3">
      <c r="A318" s="544"/>
      <c r="B318" s="552">
        <v>65005</v>
      </c>
      <c r="C318" s="549" t="s">
        <v>896</v>
      </c>
      <c r="D318" s="545"/>
      <c r="E318" s="544"/>
      <c r="F318" s="544"/>
      <c r="G318" s="544"/>
      <c r="H318" s="75"/>
      <c r="J318" s="544"/>
      <c r="K318" s="544"/>
      <c r="L318" s="545"/>
      <c r="M318" s="544"/>
    </row>
    <row r="319" spans="1:13" s="74" customFormat="1" ht="14.4" customHeight="1" x14ac:dyDescent="0.3">
      <c r="A319" s="544"/>
      <c r="B319" s="552">
        <v>52007</v>
      </c>
      <c r="C319" s="549" t="s">
        <v>897</v>
      </c>
      <c r="D319" s="545"/>
      <c r="E319" s="544"/>
      <c r="F319" s="544"/>
      <c r="G319" s="544"/>
      <c r="H319" s="75"/>
      <c r="J319" s="544"/>
      <c r="K319" s="544"/>
      <c r="L319" s="545"/>
      <c r="M319" s="544"/>
    </row>
    <row r="320" spans="1:13" s="74" customFormat="1" ht="14.4" customHeight="1" x14ac:dyDescent="0.3">
      <c r="A320" s="544"/>
      <c r="B320" s="552">
        <v>49025</v>
      </c>
      <c r="C320" s="549" t="s">
        <v>898</v>
      </c>
      <c r="D320" s="545"/>
      <c r="E320" s="544"/>
      <c r="F320" s="544"/>
      <c r="G320" s="544"/>
      <c r="H320" s="75"/>
      <c r="J320" s="544"/>
      <c r="K320" s="544"/>
      <c r="L320" s="545"/>
      <c r="M320" s="544"/>
    </row>
    <row r="321" spans="1:13" s="74" customFormat="1" ht="14.4" customHeight="1" x14ac:dyDescent="0.3">
      <c r="A321" s="544"/>
      <c r="B321" s="552">
        <v>85052</v>
      </c>
      <c r="C321" s="549" t="s">
        <v>899</v>
      </c>
      <c r="D321" s="545"/>
      <c r="E321" s="544"/>
      <c r="F321" s="544"/>
      <c r="G321" s="544"/>
      <c r="H321" s="75"/>
      <c r="J321" s="544"/>
      <c r="K321" s="544"/>
      <c r="L321" s="545"/>
      <c r="M321" s="544"/>
    </row>
    <row r="322" spans="1:13" s="74" customFormat="1" ht="14.4" customHeight="1" x14ac:dyDescent="0.3">
      <c r="A322" s="544"/>
      <c r="B322" s="552">
        <v>42045</v>
      </c>
      <c r="C322" s="549" t="s">
        <v>900</v>
      </c>
      <c r="D322" s="545"/>
      <c r="E322" s="544"/>
      <c r="F322" s="544"/>
      <c r="G322" s="544"/>
      <c r="H322" s="75"/>
      <c r="J322" s="544"/>
      <c r="K322" s="544"/>
      <c r="L322" s="545"/>
      <c r="M322" s="544"/>
    </row>
    <row r="323" spans="1:13" s="74" customFormat="1" ht="14.4" customHeight="1" x14ac:dyDescent="0.3">
      <c r="A323" s="544"/>
      <c r="B323" s="552">
        <v>99005</v>
      </c>
      <c r="C323" s="549" t="s">
        <v>901</v>
      </c>
      <c r="D323" s="545"/>
      <c r="E323" s="544"/>
      <c r="F323" s="544"/>
      <c r="G323" s="544"/>
      <c r="H323" s="75"/>
      <c r="J323" s="544"/>
      <c r="K323" s="544"/>
      <c r="L323" s="545"/>
      <c r="M323" s="544"/>
    </row>
    <row r="324" spans="1:13" s="74" customFormat="1" ht="14.4" customHeight="1" x14ac:dyDescent="0.3">
      <c r="A324" s="544"/>
      <c r="B324" s="552">
        <v>33123</v>
      </c>
      <c r="C324" s="549" t="s">
        <v>902</v>
      </c>
      <c r="D324" s="545"/>
      <c r="E324" s="544"/>
      <c r="F324" s="544"/>
      <c r="G324" s="544"/>
      <c r="H324" s="75"/>
      <c r="J324" s="544"/>
      <c r="K324" s="544"/>
      <c r="L324" s="545"/>
      <c r="M324" s="544"/>
    </row>
    <row r="325" spans="1:13" s="74" customFormat="1" ht="14.4" customHeight="1" x14ac:dyDescent="0.3">
      <c r="A325" s="544"/>
      <c r="B325" s="552">
        <v>49020</v>
      </c>
      <c r="C325" s="549" t="s">
        <v>903</v>
      </c>
      <c r="D325" s="545"/>
      <c r="E325" s="544"/>
      <c r="F325" s="544"/>
      <c r="G325" s="544"/>
      <c r="H325" s="75"/>
      <c r="J325" s="544"/>
      <c r="K325" s="544"/>
      <c r="L325" s="545"/>
      <c r="M325" s="544"/>
    </row>
    <row r="326" spans="1:13" s="74" customFormat="1" ht="14.4" customHeight="1" x14ac:dyDescent="0.3">
      <c r="A326" s="544"/>
      <c r="B326" s="552">
        <v>13050</v>
      </c>
      <c r="C326" s="549" t="s">
        <v>904</v>
      </c>
      <c r="D326" s="545"/>
      <c r="E326" s="544"/>
      <c r="F326" s="544"/>
      <c r="G326" s="544"/>
      <c r="H326" s="75"/>
      <c r="J326" s="544"/>
      <c r="K326" s="544"/>
      <c r="L326" s="545"/>
      <c r="M326" s="544"/>
    </row>
    <row r="327" spans="1:13" s="74" customFormat="1" ht="14.4" customHeight="1" x14ac:dyDescent="0.3">
      <c r="A327" s="544"/>
      <c r="B327" s="552">
        <v>38020</v>
      </c>
      <c r="C327" s="549" t="s">
        <v>905</v>
      </c>
      <c r="D327" s="545"/>
      <c r="E327" s="544"/>
      <c r="F327" s="544"/>
      <c r="G327" s="544"/>
      <c r="H327" s="75"/>
      <c r="J327" s="544"/>
      <c r="K327" s="544"/>
      <c r="L327" s="545"/>
      <c r="M327" s="544"/>
    </row>
    <row r="328" spans="1:13" s="74" customFormat="1" ht="14.4" customHeight="1" x14ac:dyDescent="0.3">
      <c r="A328" s="544"/>
      <c r="B328" s="552">
        <v>60037</v>
      </c>
      <c r="C328" s="549" t="s">
        <v>906</v>
      </c>
      <c r="D328" s="545"/>
      <c r="E328" s="544"/>
      <c r="F328" s="544"/>
      <c r="G328" s="544"/>
      <c r="H328" s="75"/>
      <c r="J328" s="544"/>
      <c r="K328" s="544"/>
      <c r="L328" s="545"/>
      <c r="M328" s="544"/>
    </row>
    <row r="329" spans="1:13" s="74" customFormat="1" ht="14.4" customHeight="1" x14ac:dyDescent="0.3">
      <c r="A329" s="544"/>
      <c r="B329" s="552">
        <v>67055</v>
      </c>
      <c r="C329" s="549" t="s">
        <v>907</v>
      </c>
      <c r="D329" s="545"/>
      <c r="E329" s="544"/>
      <c r="F329" s="544"/>
      <c r="G329" s="544"/>
      <c r="H329" s="75"/>
      <c r="J329" s="544"/>
      <c r="K329" s="544"/>
      <c r="L329" s="545"/>
      <c r="M329" s="544"/>
    </row>
    <row r="330" spans="1:13" s="74" customFormat="1" ht="14.4" customHeight="1" x14ac:dyDescent="0.3">
      <c r="A330" s="544"/>
      <c r="B330" s="552">
        <v>95018</v>
      </c>
      <c r="C330" s="549" t="s">
        <v>908</v>
      </c>
      <c r="D330" s="545"/>
      <c r="E330" s="544"/>
      <c r="F330" s="544"/>
      <c r="G330" s="544"/>
      <c r="H330" s="75"/>
      <c r="J330" s="544"/>
      <c r="K330" s="544"/>
      <c r="L330" s="545"/>
      <c r="M330" s="544"/>
    </row>
    <row r="331" spans="1:13" s="74" customFormat="1" ht="14.4" customHeight="1" x14ac:dyDescent="0.3">
      <c r="A331" s="544"/>
      <c r="B331" s="552">
        <v>71050</v>
      </c>
      <c r="C331" s="549" t="s">
        <v>909</v>
      </c>
      <c r="D331" s="545"/>
      <c r="E331" s="544"/>
      <c r="F331" s="544"/>
      <c r="G331" s="544"/>
      <c r="H331" s="75"/>
      <c r="J331" s="544"/>
      <c r="K331" s="544"/>
      <c r="L331" s="545"/>
      <c r="M331" s="544"/>
    </row>
    <row r="332" spans="1:13" s="74" customFormat="1" ht="14.4" customHeight="1" x14ac:dyDescent="0.3">
      <c r="A332" s="544"/>
      <c r="B332" s="552">
        <v>71033</v>
      </c>
      <c r="C332" s="549" t="s">
        <v>910</v>
      </c>
      <c r="D332" s="545"/>
      <c r="E332" s="544"/>
      <c r="F332" s="544"/>
      <c r="G332" s="544"/>
      <c r="H332" s="75"/>
      <c r="J332" s="544"/>
      <c r="K332" s="544"/>
      <c r="L332" s="545"/>
      <c r="M332" s="544"/>
    </row>
    <row r="333" spans="1:13" s="74" customFormat="1" ht="14.4" customHeight="1" x14ac:dyDescent="0.3">
      <c r="A333" s="544"/>
      <c r="B333" s="552">
        <v>16048</v>
      </c>
      <c r="C333" s="549" t="s">
        <v>911</v>
      </c>
      <c r="D333" s="545"/>
      <c r="E333" s="544"/>
      <c r="F333" s="544"/>
      <c r="G333" s="544"/>
      <c r="H333" s="75"/>
      <c r="J333" s="544"/>
      <c r="K333" s="544"/>
      <c r="L333" s="545"/>
      <c r="M333" s="544"/>
    </row>
    <row r="334" spans="1:13" s="74" customFormat="1" ht="14.4" customHeight="1" x14ac:dyDescent="0.3">
      <c r="A334" s="544"/>
      <c r="B334" s="552">
        <v>95025</v>
      </c>
      <c r="C334" s="549" t="s">
        <v>912</v>
      </c>
      <c r="D334" s="545"/>
      <c r="E334" s="544"/>
      <c r="F334" s="544"/>
      <c r="G334" s="544"/>
      <c r="H334" s="75"/>
      <c r="J334" s="544"/>
      <c r="K334" s="544"/>
      <c r="L334" s="545"/>
      <c r="M334" s="544"/>
    </row>
    <row r="335" spans="1:13" s="74" customFormat="1" ht="14.4" customHeight="1" x14ac:dyDescent="0.3">
      <c r="A335" s="544"/>
      <c r="B335" s="552">
        <v>9015</v>
      </c>
      <c r="C335" s="549" t="s">
        <v>913</v>
      </c>
      <c r="D335" s="545"/>
      <c r="E335" s="544"/>
      <c r="F335" s="544"/>
      <c r="G335" s="544"/>
      <c r="H335" s="75"/>
      <c r="J335" s="544"/>
      <c r="K335" s="544"/>
      <c r="L335" s="545"/>
      <c r="M335" s="544"/>
    </row>
    <row r="336" spans="1:13" s="74" customFormat="1" ht="14.4" customHeight="1" x14ac:dyDescent="0.3">
      <c r="A336" s="544"/>
      <c r="B336" s="552">
        <v>1023</v>
      </c>
      <c r="C336" s="549" t="s">
        <v>914</v>
      </c>
      <c r="D336" s="545"/>
      <c r="E336" s="544"/>
      <c r="F336" s="544"/>
      <c r="G336" s="544"/>
      <c r="H336" s="75"/>
      <c r="J336" s="544"/>
      <c r="K336" s="544"/>
      <c r="L336" s="545"/>
      <c r="M336" s="544"/>
    </row>
    <row r="337" spans="1:13" s="74" customFormat="1" ht="14.4" customHeight="1" x14ac:dyDescent="0.3">
      <c r="A337" s="544"/>
      <c r="B337" s="552">
        <v>8005</v>
      </c>
      <c r="C337" s="549" t="s">
        <v>915</v>
      </c>
      <c r="D337" s="545"/>
      <c r="E337" s="544"/>
      <c r="F337" s="544"/>
      <c r="G337" s="544"/>
      <c r="H337" s="75"/>
      <c r="J337" s="544"/>
      <c r="K337" s="544"/>
      <c r="L337" s="545"/>
      <c r="M337" s="544"/>
    </row>
    <row r="338" spans="1:13" s="74" customFormat="1" ht="14.4" customHeight="1" x14ac:dyDescent="0.3">
      <c r="A338" s="544"/>
      <c r="B338" s="552">
        <v>25213</v>
      </c>
      <c r="C338" s="549" t="s">
        <v>916</v>
      </c>
      <c r="D338" s="545"/>
      <c r="E338" s="544"/>
      <c r="F338" s="544"/>
      <c r="G338" s="544"/>
      <c r="H338" s="75"/>
      <c r="J338" s="544"/>
      <c r="K338" s="544"/>
      <c r="L338" s="545"/>
      <c r="M338" s="544"/>
    </row>
    <row r="339" spans="1:13" s="74" customFormat="1" ht="14.4" customHeight="1" x14ac:dyDescent="0.3">
      <c r="A339" s="544"/>
      <c r="B339" s="552">
        <v>71095</v>
      </c>
      <c r="C339" s="549" t="s">
        <v>917</v>
      </c>
      <c r="D339" s="545"/>
      <c r="E339" s="544"/>
      <c r="F339" s="544"/>
      <c r="G339" s="544"/>
      <c r="H339" s="75"/>
      <c r="J339" s="544"/>
      <c r="K339" s="544"/>
      <c r="L339" s="545"/>
      <c r="M339" s="544"/>
    </row>
    <row r="340" spans="1:13" s="74" customFormat="1" ht="14.4" customHeight="1" x14ac:dyDescent="0.3">
      <c r="A340" s="544"/>
      <c r="B340" s="552">
        <v>98020</v>
      </c>
      <c r="C340" s="549" t="s">
        <v>918</v>
      </c>
      <c r="D340" s="545"/>
      <c r="E340" s="544"/>
      <c r="F340" s="544"/>
      <c r="G340" s="544"/>
      <c r="H340" s="75"/>
      <c r="J340" s="544"/>
      <c r="K340" s="544"/>
      <c r="L340" s="545"/>
      <c r="M340" s="544"/>
    </row>
    <row r="341" spans="1:13" s="74" customFormat="1" ht="14.4" customHeight="1" x14ac:dyDescent="0.3">
      <c r="A341" s="544"/>
      <c r="B341" s="552">
        <v>66092</v>
      </c>
      <c r="C341" s="549" t="s">
        <v>919</v>
      </c>
      <c r="D341" s="545"/>
      <c r="E341" s="544"/>
      <c r="F341" s="544"/>
      <c r="G341" s="544"/>
      <c r="H341" s="75"/>
      <c r="J341" s="544"/>
      <c r="K341" s="544"/>
      <c r="L341" s="545"/>
      <c r="M341" s="544"/>
    </row>
    <row r="342" spans="1:13" s="74" customFormat="1" ht="14.4" customHeight="1" x14ac:dyDescent="0.3">
      <c r="A342" s="544"/>
      <c r="B342" s="552">
        <v>84035</v>
      </c>
      <c r="C342" s="549" t="s">
        <v>920</v>
      </c>
      <c r="D342" s="545"/>
      <c r="E342" s="544"/>
      <c r="F342" s="544"/>
      <c r="G342" s="544"/>
      <c r="H342" s="75"/>
      <c r="J342" s="544"/>
      <c r="K342" s="544"/>
      <c r="L342" s="545"/>
      <c r="M342" s="544"/>
    </row>
    <row r="343" spans="1:13" s="74" customFormat="1" ht="14.4" customHeight="1" x14ac:dyDescent="0.3">
      <c r="A343" s="544"/>
      <c r="B343" s="552">
        <v>71060</v>
      </c>
      <c r="C343" s="549" t="s">
        <v>921</v>
      </c>
      <c r="D343" s="545"/>
      <c r="E343" s="544"/>
      <c r="F343" s="544"/>
      <c r="G343" s="544"/>
      <c r="H343" s="75"/>
      <c r="J343" s="544"/>
      <c r="K343" s="544"/>
      <c r="L343" s="545"/>
      <c r="M343" s="544"/>
    </row>
    <row r="344" spans="1:13" s="74" customFormat="1" ht="14.4" customHeight="1" x14ac:dyDescent="0.3">
      <c r="A344" s="544"/>
      <c r="B344" s="552">
        <v>41085</v>
      </c>
      <c r="C344" s="549" t="s">
        <v>922</v>
      </c>
      <c r="D344" s="545"/>
      <c r="E344" s="544"/>
      <c r="F344" s="544"/>
      <c r="G344" s="544"/>
      <c r="H344" s="75"/>
      <c r="J344" s="544"/>
      <c r="K344" s="544"/>
      <c r="L344" s="545"/>
      <c r="M344" s="544"/>
    </row>
    <row r="345" spans="1:13" s="74" customFormat="1" ht="14.4" customHeight="1" x14ac:dyDescent="0.3">
      <c r="A345" s="544"/>
      <c r="B345" s="552">
        <v>84082</v>
      </c>
      <c r="C345" s="549" t="s">
        <v>923</v>
      </c>
      <c r="D345" s="545"/>
      <c r="E345" s="544"/>
      <c r="F345" s="544"/>
      <c r="G345" s="544"/>
      <c r="H345" s="75"/>
      <c r="J345" s="544"/>
      <c r="K345" s="544"/>
      <c r="L345" s="545"/>
      <c r="M345" s="544"/>
    </row>
    <row r="346" spans="1:13" s="74" customFormat="1" ht="14.4" customHeight="1" x14ac:dyDescent="0.3">
      <c r="A346" s="544"/>
      <c r="B346" s="552">
        <v>16023</v>
      </c>
      <c r="C346" s="549" t="s">
        <v>924</v>
      </c>
      <c r="D346" s="545"/>
      <c r="E346" s="544"/>
      <c r="F346" s="544"/>
      <c r="G346" s="544"/>
      <c r="H346" s="75"/>
      <c r="J346" s="544"/>
      <c r="K346" s="544"/>
      <c r="L346" s="545"/>
      <c r="M346" s="544"/>
    </row>
    <row r="347" spans="1:13" s="74" customFormat="1" ht="14.4" customHeight="1" x14ac:dyDescent="0.3">
      <c r="A347" s="544"/>
      <c r="B347" s="552">
        <v>17078</v>
      </c>
      <c r="C347" s="549" t="s">
        <v>607</v>
      </c>
      <c r="D347" s="545"/>
      <c r="E347" s="544"/>
      <c r="F347" s="544"/>
      <c r="G347" s="544"/>
      <c r="H347" s="75"/>
      <c r="J347" s="544"/>
      <c r="K347" s="544"/>
      <c r="L347" s="545"/>
      <c r="M347" s="544"/>
    </row>
    <row r="348" spans="1:13" s="74" customFormat="1" ht="14.4" customHeight="1" x14ac:dyDescent="0.3">
      <c r="A348" s="544"/>
      <c r="B348" s="552">
        <v>12043</v>
      </c>
      <c r="C348" s="549" t="s">
        <v>925</v>
      </c>
      <c r="D348" s="545"/>
      <c r="E348" s="544"/>
      <c r="F348" s="544"/>
      <c r="G348" s="544"/>
      <c r="H348" s="75"/>
      <c r="J348" s="544"/>
      <c r="K348" s="544"/>
      <c r="L348" s="545"/>
      <c r="M348" s="544"/>
    </row>
    <row r="349" spans="1:13" s="74" customFormat="1" ht="14.4" customHeight="1" x14ac:dyDescent="0.3">
      <c r="A349" s="544"/>
      <c r="B349" s="552">
        <v>84040</v>
      </c>
      <c r="C349" s="549" t="s">
        <v>926</v>
      </c>
      <c r="D349" s="545"/>
      <c r="E349" s="544"/>
      <c r="F349" s="544"/>
      <c r="G349" s="544"/>
      <c r="H349" s="75"/>
      <c r="J349" s="544"/>
      <c r="K349" s="544"/>
      <c r="L349" s="545"/>
      <c r="M349" s="544"/>
    </row>
    <row r="350" spans="1:13" s="74" customFormat="1" ht="14.4" customHeight="1" x14ac:dyDescent="0.3">
      <c r="A350" s="544"/>
      <c r="B350" s="552">
        <v>80055</v>
      </c>
      <c r="C350" s="549" t="s">
        <v>927</v>
      </c>
      <c r="D350" s="545"/>
      <c r="E350" s="544"/>
      <c r="F350" s="544"/>
      <c r="G350" s="544"/>
      <c r="H350" s="75"/>
      <c r="J350" s="544"/>
      <c r="K350" s="544"/>
      <c r="L350" s="545"/>
      <c r="M350" s="544"/>
    </row>
    <row r="351" spans="1:13" s="74" customFormat="1" ht="14.4" customHeight="1" x14ac:dyDescent="0.3">
      <c r="A351" s="544"/>
      <c r="B351" s="552">
        <v>80060</v>
      </c>
      <c r="C351" s="549" t="s">
        <v>928</v>
      </c>
      <c r="D351" s="545"/>
      <c r="E351" s="544"/>
      <c r="F351" s="544"/>
      <c r="G351" s="544"/>
      <c r="H351" s="75"/>
      <c r="J351" s="544"/>
      <c r="K351" s="544"/>
      <c r="L351" s="545"/>
      <c r="M351" s="544"/>
    </row>
    <row r="352" spans="1:13" s="74" customFormat="1" ht="14.4" customHeight="1" x14ac:dyDescent="0.3">
      <c r="A352" s="544"/>
      <c r="B352" s="552">
        <v>98045</v>
      </c>
      <c r="C352" s="549" t="s">
        <v>929</v>
      </c>
      <c r="D352" s="545"/>
      <c r="E352" s="544"/>
      <c r="F352" s="544"/>
      <c r="G352" s="544"/>
      <c r="H352" s="75"/>
      <c r="J352" s="544"/>
      <c r="K352" s="544"/>
      <c r="L352" s="545"/>
      <c r="M352" s="544"/>
    </row>
    <row r="353" spans="1:13" s="74" customFormat="1" ht="14.4" customHeight="1" x14ac:dyDescent="0.3">
      <c r="A353" s="544"/>
      <c r="B353" s="552">
        <v>95032</v>
      </c>
      <c r="C353" s="549" t="s">
        <v>930</v>
      </c>
      <c r="D353" s="545"/>
      <c r="E353" s="544"/>
      <c r="F353" s="544"/>
      <c r="G353" s="544"/>
      <c r="H353" s="75"/>
      <c r="J353" s="544"/>
      <c r="K353" s="544"/>
      <c r="L353" s="545"/>
      <c r="M353" s="544"/>
    </row>
    <row r="354" spans="1:13" s="74" customFormat="1" ht="14.4" customHeight="1" x14ac:dyDescent="0.3">
      <c r="A354" s="544"/>
      <c r="B354" s="552">
        <v>58227</v>
      </c>
      <c r="C354" s="549" t="s">
        <v>931</v>
      </c>
      <c r="D354" s="545"/>
      <c r="E354" s="544"/>
      <c r="F354" s="544"/>
      <c r="G354" s="544"/>
      <c r="H354" s="75"/>
      <c r="J354" s="544"/>
      <c r="K354" s="544"/>
      <c r="L354" s="545"/>
      <c r="M354" s="544"/>
    </row>
    <row r="355" spans="1:13" s="74" customFormat="1" ht="14.4" customHeight="1" x14ac:dyDescent="0.3">
      <c r="A355" s="544"/>
      <c r="B355" s="552">
        <v>73025</v>
      </c>
      <c r="C355" s="549" t="s">
        <v>932</v>
      </c>
      <c r="D355" s="545"/>
      <c r="E355" s="544"/>
      <c r="F355" s="544"/>
      <c r="G355" s="544"/>
      <c r="H355" s="75"/>
      <c r="J355" s="544"/>
      <c r="K355" s="544"/>
      <c r="L355" s="545"/>
      <c r="M355" s="544"/>
    </row>
    <row r="356" spans="1:13" s="74" customFormat="1" ht="14.4" customHeight="1" x14ac:dyDescent="0.3">
      <c r="A356" s="544"/>
      <c r="B356" s="552">
        <v>85037</v>
      </c>
      <c r="C356" s="549" t="s">
        <v>933</v>
      </c>
      <c r="D356" s="545"/>
      <c r="E356" s="544"/>
      <c r="F356" s="544"/>
      <c r="G356" s="544"/>
      <c r="H356" s="75"/>
      <c r="J356" s="544"/>
      <c r="K356" s="544"/>
      <c r="L356" s="545"/>
      <c r="M356" s="544"/>
    </row>
    <row r="357" spans="1:13" s="74" customFormat="1" ht="14.4" customHeight="1" x14ac:dyDescent="0.3">
      <c r="A357" s="544"/>
      <c r="B357" s="552">
        <v>33115</v>
      </c>
      <c r="C357" s="549" t="s">
        <v>610</v>
      </c>
      <c r="D357" s="545"/>
      <c r="E357" s="544"/>
      <c r="F357" s="544"/>
      <c r="G357" s="544"/>
      <c r="H357" s="75"/>
      <c r="J357" s="544"/>
      <c r="K357" s="544"/>
      <c r="L357" s="545"/>
      <c r="M357" s="544"/>
    </row>
    <row r="358" spans="1:13" s="74" customFormat="1" ht="14.4" customHeight="1" x14ac:dyDescent="0.3">
      <c r="A358" s="544"/>
      <c r="B358" s="552">
        <v>51015</v>
      </c>
      <c r="C358" s="549" t="s">
        <v>934</v>
      </c>
      <c r="D358" s="545"/>
      <c r="E358" s="544"/>
      <c r="F358" s="544"/>
      <c r="G358" s="544"/>
      <c r="H358" s="75"/>
      <c r="J358" s="544"/>
      <c r="K358" s="544"/>
      <c r="L358" s="545"/>
      <c r="M358" s="544"/>
    </row>
    <row r="359" spans="1:13" s="74" customFormat="1" ht="14.4" customHeight="1" x14ac:dyDescent="0.3">
      <c r="A359" s="544"/>
      <c r="B359" s="552">
        <v>83010</v>
      </c>
      <c r="C359" s="549" t="s">
        <v>935</v>
      </c>
      <c r="D359" s="545"/>
      <c r="E359" s="544"/>
      <c r="F359" s="544"/>
      <c r="G359" s="544"/>
      <c r="H359" s="75"/>
      <c r="J359" s="544"/>
      <c r="K359" s="544"/>
      <c r="L359" s="545"/>
      <c r="M359" s="544"/>
    </row>
    <row r="360" spans="1:13" s="74" customFormat="1" ht="14.4" customHeight="1" x14ac:dyDescent="0.3">
      <c r="A360" s="544"/>
      <c r="B360" s="552">
        <v>32065</v>
      </c>
      <c r="C360" s="549" t="s">
        <v>936</v>
      </c>
      <c r="D360" s="545"/>
      <c r="E360" s="544"/>
      <c r="F360" s="544"/>
      <c r="G360" s="544"/>
      <c r="H360" s="75"/>
      <c r="J360" s="544"/>
      <c r="K360" s="544"/>
      <c r="L360" s="545"/>
      <c r="M360" s="544"/>
    </row>
    <row r="361" spans="1:13" s="74" customFormat="1" ht="14.4" customHeight="1" x14ac:dyDescent="0.3">
      <c r="A361" s="544"/>
      <c r="B361" s="552">
        <v>87058</v>
      </c>
      <c r="C361" s="549" t="s">
        <v>937</v>
      </c>
      <c r="D361" s="545"/>
      <c r="E361" s="544"/>
      <c r="F361" s="544"/>
      <c r="G361" s="544"/>
      <c r="H361" s="75"/>
      <c r="J361" s="544"/>
      <c r="K361" s="544"/>
      <c r="L361" s="545"/>
      <c r="M361" s="544"/>
    </row>
    <row r="362" spans="1:13" s="74" customFormat="1" ht="14.4" customHeight="1" x14ac:dyDescent="0.3">
      <c r="A362" s="544"/>
      <c r="B362" s="552">
        <v>39165</v>
      </c>
      <c r="C362" s="549" t="s">
        <v>938</v>
      </c>
      <c r="D362" s="545"/>
      <c r="E362" s="544"/>
      <c r="F362" s="544"/>
      <c r="G362" s="544"/>
      <c r="H362" s="75"/>
      <c r="J362" s="544"/>
      <c r="K362" s="544"/>
      <c r="L362" s="545"/>
      <c r="M362" s="544"/>
    </row>
    <row r="363" spans="1:13" s="74" customFormat="1" ht="14.4" customHeight="1" x14ac:dyDescent="0.3">
      <c r="A363" s="544"/>
      <c r="B363" s="552">
        <v>45072</v>
      </c>
      <c r="C363" s="549" t="s">
        <v>939</v>
      </c>
      <c r="D363" s="545"/>
      <c r="E363" s="544"/>
      <c r="F363" s="544"/>
      <c r="G363" s="544"/>
      <c r="H363" s="75"/>
      <c r="J363" s="544"/>
      <c r="K363" s="544"/>
      <c r="L363" s="545"/>
      <c r="M363" s="544"/>
    </row>
    <row r="364" spans="1:13" s="74" customFormat="1" ht="14.4" customHeight="1" x14ac:dyDescent="0.3">
      <c r="A364" s="544"/>
      <c r="B364" s="552">
        <v>89015</v>
      </c>
      <c r="C364" s="549" t="s">
        <v>940</v>
      </c>
      <c r="D364" s="545"/>
      <c r="E364" s="544"/>
      <c r="F364" s="544"/>
      <c r="G364" s="544"/>
      <c r="H364" s="75"/>
      <c r="J364" s="544"/>
      <c r="K364" s="544"/>
      <c r="L364" s="545"/>
      <c r="M364" s="544"/>
    </row>
    <row r="365" spans="1:13" s="74" customFormat="1" ht="14.4" customHeight="1" x14ac:dyDescent="0.3">
      <c r="A365" s="544"/>
      <c r="B365" s="552">
        <v>52095</v>
      </c>
      <c r="C365" s="549" t="s">
        <v>941</v>
      </c>
      <c r="D365" s="545"/>
      <c r="E365" s="544"/>
      <c r="F365" s="544"/>
      <c r="G365" s="544"/>
      <c r="H365" s="75"/>
      <c r="J365" s="544"/>
      <c r="K365" s="544"/>
      <c r="L365" s="545"/>
      <c r="M365" s="544"/>
    </row>
    <row r="366" spans="1:13" s="74" customFormat="1" ht="14.4" customHeight="1" x14ac:dyDescent="0.3">
      <c r="A366" s="544"/>
      <c r="B366" s="552">
        <v>83065</v>
      </c>
      <c r="C366" s="549" t="s">
        <v>942</v>
      </c>
      <c r="D366" s="545"/>
      <c r="E366" s="544"/>
      <c r="F366" s="544"/>
      <c r="G366" s="544"/>
      <c r="H366" s="75"/>
      <c r="J366" s="544"/>
      <c r="K366" s="544"/>
      <c r="L366" s="545"/>
      <c r="M366" s="544"/>
    </row>
    <row r="367" spans="1:13" s="74" customFormat="1" ht="14.4" customHeight="1" x14ac:dyDescent="0.3">
      <c r="A367" s="544"/>
      <c r="B367" s="552">
        <v>38028</v>
      </c>
      <c r="C367" s="549" t="s">
        <v>943</v>
      </c>
      <c r="D367" s="545"/>
      <c r="E367" s="544"/>
      <c r="F367" s="544"/>
      <c r="G367" s="544"/>
      <c r="H367" s="75"/>
      <c r="J367" s="544"/>
      <c r="K367" s="544"/>
      <c r="L367" s="545"/>
      <c r="M367" s="544"/>
    </row>
    <row r="368" spans="1:13" s="74" customFormat="1" ht="14.4" customHeight="1" x14ac:dyDescent="0.3">
      <c r="A368" s="544"/>
      <c r="B368" s="552">
        <v>84065</v>
      </c>
      <c r="C368" s="549" t="s">
        <v>944</v>
      </c>
      <c r="D368" s="545"/>
      <c r="E368" s="544"/>
      <c r="F368" s="544"/>
      <c r="G368" s="544"/>
      <c r="H368" s="75"/>
      <c r="J368" s="544"/>
      <c r="K368" s="544"/>
      <c r="L368" s="545"/>
      <c r="M368" s="544"/>
    </row>
    <row r="369" spans="1:13" s="74" customFormat="1" ht="14.4" customHeight="1" x14ac:dyDescent="0.3">
      <c r="A369" s="544"/>
      <c r="B369" s="552">
        <v>6005</v>
      </c>
      <c r="C369" s="549" t="s">
        <v>945</v>
      </c>
      <c r="D369" s="545"/>
      <c r="E369" s="544"/>
      <c r="F369" s="544"/>
      <c r="G369" s="544"/>
      <c r="H369" s="75"/>
      <c r="J369" s="544"/>
      <c r="K369" s="544"/>
      <c r="L369" s="545"/>
      <c r="M369" s="544"/>
    </row>
    <row r="370" spans="1:13" s="74" customFormat="1" ht="14.4" customHeight="1" x14ac:dyDescent="0.3">
      <c r="A370" s="544"/>
      <c r="B370" s="552">
        <v>42065</v>
      </c>
      <c r="C370" s="549" t="s">
        <v>946</v>
      </c>
      <c r="D370" s="545"/>
      <c r="E370" s="544"/>
      <c r="F370" s="544"/>
      <c r="G370" s="544"/>
      <c r="H370" s="75"/>
      <c r="J370" s="544"/>
      <c r="K370" s="544"/>
      <c r="L370" s="545"/>
      <c r="M370" s="544"/>
    </row>
    <row r="371" spans="1:13" s="74" customFormat="1" ht="14.4" customHeight="1" x14ac:dyDescent="0.3">
      <c r="A371" s="544"/>
      <c r="B371" s="552">
        <v>55048</v>
      </c>
      <c r="C371" s="549" t="s">
        <v>947</v>
      </c>
      <c r="D371" s="545"/>
      <c r="E371" s="544"/>
      <c r="F371" s="544"/>
      <c r="G371" s="544"/>
      <c r="H371" s="75"/>
      <c r="J371" s="544"/>
      <c r="K371" s="544"/>
      <c r="L371" s="545"/>
      <c r="M371" s="544"/>
    </row>
    <row r="372" spans="1:13" s="74" customFormat="1" ht="14.4" customHeight="1" x14ac:dyDescent="0.3">
      <c r="A372" s="544"/>
      <c r="B372" s="552">
        <v>4025</v>
      </c>
      <c r="C372" s="549" t="s">
        <v>948</v>
      </c>
      <c r="D372" s="545"/>
      <c r="E372" s="544"/>
      <c r="F372" s="544"/>
      <c r="G372" s="544"/>
      <c r="H372" s="75"/>
      <c r="J372" s="544"/>
      <c r="K372" s="544"/>
      <c r="L372" s="545"/>
      <c r="M372" s="544"/>
    </row>
    <row r="373" spans="1:13" s="74" customFormat="1" ht="14.4" customHeight="1" x14ac:dyDescent="0.3">
      <c r="A373" s="544"/>
      <c r="B373" s="552">
        <v>30035</v>
      </c>
      <c r="C373" s="549" t="s">
        <v>949</v>
      </c>
      <c r="D373" s="545"/>
      <c r="E373" s="544"/>
      <c r="F373" s="544"/>
      <c r="G373" s="544"/>
      <c r="H373" s="75"/>
      <c r="J373" s="544"/>
      <c r="K373" s="544"/>
      <c r="L373" s="545"/>
      <c r="M373" s="544"/>
    </row>
    <row r="374" spans="1:13" s="74" customFormat="1" ht="14.4" customHeight="1" x14ac:dyDescent="0.3">
      <c r="A374" s="544"/>
      <c r="B374" s="552">
        <v>44060</v>
      </c>
      <c r="C374" s="549" t="s">
        <v>950</v>
      </c>
      <c r="D374" s="545"/>
      <c r="E374" s="544"/>
      <c r="F374" s="544"/>
      <c r="G374" s="544"/>
      <c r="H374" s="75"/>
      <c r="J374" s="544"/>
      <c r="K374" s="544"/>
      <c r="L374" s="545"/>
      <c r="M374" s="544"/>
    </row>
    <row r="375" spans="1:13" s="74" customFormat="1" ht="14.4" customHeight="1" x14ac:dyDescent="0.3">
      <c r="A375" s="544"/>
      <c r="B375" s="552">
        <v>64015</v>
      </c>
      <c r="C375" s="549" t="s">
        <v>951</v>
      </c>
      <c r="D375" s="545"/>
      <c r="E375" s="544"/>
      <c r="F375" s="544"/>
      <c r="G375" s="544"/>
      <c r="H375" s="75"/>
      <c r="J375" s="544"/>
      <c r="K375" s="544"/>
      <c r="L375" s="545"/>
      <c r="M375" s="544"/>
    </row>
    <row r="376" spans="1:13" s="74" customFormat="1" ht="14.4" customHeight="1" x14ac:dyDescent="0.3">
      <c r="A376" s="544"/>
      <c r="B376" s="552">
        <v>51008</v>
      </c>
      <c r="C376" s="549" t="s">
        <v>622</v>
      </c>
      <c r="D376" s="545"/>
      <c r="E376" s="544"/>
      <c r="F376" s="544"/>
      <c r="G376" s="544"/>
      <c r="H376" s="75"/>
      <c r="J376" s="544"/>
      <c r="K376" s="544"/>
      <c r="L376" s="545"/>
      <c r="M376" s="544"/>
    </row>
    <row r="377" spans="1:13" s="74" customFormat="1" ht="14.4" customHeight="1" x14ac:dyDescent="0.3">
      <c r="A377" s="544"/>
      <c r="B377" s="552">
        <v>53010</v>
      </c>
      <c r="C377" s="549" t="s">
        <v>952</v>
      </c>
      <c r="D377" s="545"/>
      <c r="E377" s="544"/>
      <c r="F377" s="544"/>
      <c r="G377" s="544"/>
      <c r="H377" s="75"/>
      <c r="J377" s="544"/>
      <c r="K377" s="544"/>
      <c r="L377" s="545"/>
      <c r="M377" s="544"/>
    </row>
    <row r="378" spans="1:13" s="74" customFormat="1" ht="14.4" customHeight="1" x14ac:dyDescent="0.3">
      <c r="A378" s="544"/>
      <c r="B378" s="552">
        <v>99015</v>
      </c>
      <c r="C378" s="549" t="s">
        <v>953</v>
      </c>
      <c r="D378" s="545"/>
      <c r="E378" s="544"/>
      <c r="F378" s="544"/>
      <c r="G378" s="544"/>
      <c r="H378" s="75"/>
      <c r="J378" s="544"/>
      <c r="K378" s="544"/>
      <c r="L378" s="545"/>
      <c r="M378" s="544"/>
    </row>
    <row r="379" spans="1:13" s="74" customFormat="1" ht="14.4" customHeight="1" x14ac:dyDescent="0.3">
      <c r="A379" s="544"/>
      <c r="B379" s="552">
        <v>8053</v>
      </c>
      <c r="C379" s="549" t="s">
        <v>954</v>
      </c>
      <c r="D379" s="545"/>
      <c r="E379" s="544"/>
      <c r="F379" s="544"/>
      <c r="G379" s="544"/>
      <c r="H379" s="75"/>
      <c r="J379" s="544"/>
      <c r="K379" s="544"/>
      <c r="L379" s="545"/>
      <c r="M379" s="544"/>
    </row>
    <row r="380" spans="1:13" s="74" customFormat="1" ht="14.4" customHeight="1" x14ac:dyDescent="0.3">
      <c r="A380" s="544"/>
      <c r="B380" s="552">
        <v>6045</v>
      </c>
      <c r="C380" s="549" t="s">
        <v>955</v>
      </c>
      <c r="D380" s="545"/>
      <c r="E380" s="544"/>
      <c r="F380" s="544"/>
      <c r="G380" s="544"/>
      <c r="H380" s="75"/>
      <c r="J380" s="544"/>
      <c r="K380" s="544"/>
      <c r="L380" s="545"/>
      <c r="M380" s="544"/>
    </row>
    <row r="381" spans="1:13" s="74" customFormat="1" ht="14.4" customHeight="1" x14ac:dyDescent="0.3">
      <c r="A381" s="544"/>
      <c r="B381" s="552">
        <v>80065</v>
      </c>
      <c r="C381" s="549" t="s">
        <v>956</v>
      </c>
      <c r="D381" s="545"/>
      <c r="E381" s="544"/>
      <c r="F381" s="544"/>
      <c r="G381" s="544"/>
      <c r="H381" s="75"/>
      <c r="J381" s="544"/>
      <c r="K381" s="544"/>
      <c r="L381" s="545"/>
      <c r="M381" s="544"/>
    </row>
    <row r="382" spans="1:13" s="74" customFormat="1" ht="14.4" customHeight="1" x14ac:dyDescent="0.3">
      <c r="A382" s="544"/>
      <c r="B382" s="552">
        <v>57025</v>
      </c>
      <c r="C382" s="549" t="s">
        <v>957</v>
      </c>
      <c r="D382" s="545"/>
      <c r="E382" s="544"/>
      <c r="F382" s="544"/>
      <c r="G382" s="544"/>
      <c r="H382" s="75"/>
      <c r="J382" s="544"/>
      <c r="K382" s="544"/>
      <c r="L382" s="545"/>
      <c r="M382" s="544"/>
    </row>
    <row r="383" spans="1:13" s="74" customFormat="1" ht="14.4" customHeight="1" x14ac:dyDescent="0.3">
      <c r="A383" s="544"/>
      <c r="B383" s="552">
        <v>42075</v>
      </c>
      <c r="C383" s="549" t="s">
        <v>958</v>
      </c>
      <c r="D383" s="545"/>
      <c r="E383" s="544"/>
      <c r="F383" s="544"/>
      <c r="G383" s="544"/>
      <c r="H383" s="75"/>
      <c r="J383" s="544"/>
      <c r="K383" s="544"/>
      <c r="L383" s="545"/>
      <c r="M383" s="544"/>
    </row>
    <row r="384" spans="1:13" s="74" customFormat="1" ht="14.4" customHeight="1" x14ac:dyDescent="0.3">
      <c r="A384" s="544"/>
      <c r="B384" s="552">
        <v>67045</v>
      </c>
      <c r="C384" s="549" t="s">
        <v>959</v>
      </c>
      <c r="D384" s="545"/>
      <c r="E384" s="544"/>
      <c r="F384" s="544"/>
      <c r="G384" s="544"/>
      <c r="H384" s="75"/>
      <c r="J384" s="544"/>
      <c r="K384" s="544"/>
      <c r="L384" s="545"/>
      <c r="M384" s="544"/>
    </row>
    <row r="385" spans="1:13" s="74" customFormat="1" ht="14.4" customHeight="1" x14ac:dyDescent="0.3">
      <c r="A385" s="544"/>
      <c r="B385" s="552">
        <v>83060</v>
      </c>
      <c r="C385" s="549" t="s">
        <v>960</v>
      </c>
      <c r="D385" s="545"/>
      <c r="E385" s="544"/>
      <c r="F385" s="544"/>
      <c r="G385" s="544"/>
      <c r="H385" s="75"/>
      <c r="J385" s="544"/>
      <c r="K385" s="544"/>
      <c r="L385" s="545"/>
      <c r="M385" s="544"/>
    </row>
    <row r="386" spans="1:13" s="74" customFormat="1" ht="14.4" customHeight="1" x14ac:dyDescent="0.3">
      <c r="A386" s="544"/>
      <c r="B386" s="552">
        <v>93012</v>
      </c>
      <c r="C386" s="549" t="s">
        <v>961</v>
      </c>
      <c r="D386" s="545"/>
      <c r="E386" s="544"/>
      <c r="F386" s="544"/>
      <c r="G386" s="544"/>
      <c r="H386" s="75"/>
      <c r="J386" s="544"/>
      <c r="K386" s="544"/>
      <c r="L386" s="545"/>
      <c r="M386" s="544"/>
    </row>
    <row r="387" spans="1:13" s="74" customFormat="1" ht="14.4" customHeight="1" x14ac:dyDescent="0.3">
      <c r="A387" s="544"/>
      <c r="B387" s="552">
        <v>9048</v>
      </c>
      <c r="C387" s="549" t="s">
        <v>962</v>
      </c>
      <c r="D387" s="545"/>
      <c r="E387" s="544"/>
      <c r="F387" s="544"/>
      <c r="G387" s="544"/>
      <c r="H387" s="75"/>
      <c r="J387" s="544"/>
      <c r="K387" s="544"/>
      <c r="L387" s="545"/>
      <c r="M387" s="544"/>
    </row>
    <row r="388" spans="1:13" s="74" customFormat="1" ht="14.4" customHeight="1" x14ac:dyDescent="0.3">
      <c r="A388" s="544"/>
      <c r="B388" s="552">
        <v>30040</v>
      </c>
      <c r="C388" s="549" t="s">
        <v>963</v>
      </c>
      <c r="D388" s="545"/>
      <c r="E388" s="544"/>
      <c r="F388" s="544"/>
      <c r="G388" s="544"/>
      <c r="H388" s="75"/>
      <c r="J388" s="544"/>
      <c r="K388" s="544"/>
      <c r="L388" s="545"/>
      <c r="M388" s="544"/>
    </row>
    <row r="389" spans="1:13" s="74" customFormat="1" ht="14.4" customHeight="1" x14ac:dyDescent="0.3">
      <c r="A389" s="544"/>
      <c r="B389" s="552">
        <v>76030</v>
      </c>
      <c r="C389" s="549" t="s">
        <v>964</v>
      </c>
      <c r="D389" s="545"/>
      <c r="E389" s="544"/>
      <c r="F389" s="544"/>
      <c r="G389" s="544"/>
      <c r="H389" s="75"/>
      <c r="J389" s="544"/>
      <c r="K389" s="544"/>
      <c r="L389" s="545"/>
      <c r="M389" s="544"/>
    </row>
    <row r="390" spans="1:13" s="74" customFormat="1" ht="14.4" customHeight="1" x14ac:dyDescent="0.3">
      <c r="A390" s="544"/>
      <c r="B390" s="552">
        <v>74005</v>
      </c>
      <c r="C390" s="549" t="s">
        <v>965</v>
      </c>
      <c r="D390" s="545"/>
      <c r="E390" s="544"/>
      <c r="F390" s="544"/>
      <c r="G390" s="544"/>
      <c r="H390" s="75"/>
      <c r="J390" s="544"/>
      <c r="K390" s="544"/>
      <c r="L390" s="545"/>
      <c r="M390" s="544"/>
    </row>
    <row r="391" spans="1:13" s="74" customFormat="1" ht="14.4" customHeight="1" x14ac:dyDescent="0.3">
      <c r="A391" s="544"/>
      <c r="B391" s="552">
        <v>85075</v>
      </c>
      <c r="C391" s="549" t="s">
        <v>966</v>
      </c>
      <c r="D391" s="545"/>
      <c r="E391" s="544"/>
      <c r="F391" s="544"/>
      <c r="G391" s="544"/>
      <c r="H391" s="75"/>
      <c r="J391" s="544"/>
      <c r="K391" s="544"/>
      <c r="L391" s="545"/>
      <c r="M391" s="544"/>
    </row>
    <row r="392" spans="1:13" s="74" customFormat="1" ht="14.4" customHeight="1" x14ac:dyDescent="0.3">
      <c r="A392" s="544"/>
      <c r="B392" s="552">
        <v>78047</v>
      </c>
      <c r="C392" s="549" t="s">
        <v>967</v>
      </c>
      <c r="D392" s="545"/>
      <c r="E392" s="544"/>
      <c r="F392" s="544"/>
      <c r="G392" s="544"/>
      <c r="H392" s="75"/>
      <c r="J392" s="544"/>
      <c r="K392" s="544"/>
      <c r="L392" s="545"/>
      <c r="M392" s="544"/>
    </row>
    <row r="393" spans="1:13" s="74" customFormat="1" ht="14.4" customHeight="1" x14ac:dyDescent="0.3">
      <c r="A393" s="544"/>
      <c r="B393" s="552">
        <v>78055</v>
      </c>
      <c r="C393" s="549" t="s">
        <v>637</v>
      </c>
      <c r="D393" s="545"/>
      <c r="E393" s="544"/>
      <c r="F393" s="544"/>
      <c r="G393" s="544"/>
      <c r="H393" s="75"/>
      <c r="J393" s="544"/>
      <c r="K393" s="544"/>
      <c r="L393" s="545"/>
      <c r="M393" s="544"/>
    </row>
    <row r="394" spans="1:13" s="74" customFormat="1" ht="14.4" customHeight="1" x14ac:dyDescent="0.3">
      <c r="A394" s="544"/>
      <c r="B394" s="552">
        <v>14005</v>
      </c>
      <c r="C394" s="549" t="s">
        <v>968</v>
      </c>
      <c r="D394" s="545"/>
      <c r="E394" s="544"/>
      <c r="F394" s="544"/>
      <c r="G394" s="544"/>
      <c r="H394" s="75"/>
      <c r="J394" s="544"/>
      <c r="K394" s="544"/>
      <c r="L394" s="545"/>
      <c r="M394" s="544"/>
    </row>
    <row r="395" spans="1:13" s="74" customFormat="1" ht="14.4" customHeight="1" x14ac:dyDescent="0.3">
      <c r="A395" s="544"/>
      <c r="B395" s="552">
        <v>83088</v>
      </c>
      <c r="C395" s="549" t="s">
        <v>969</v>
      </c>
      <c r="D395" s="545"/>
      <c r="E395" s="544"/>
      <c r="F395" s="544"/>
      <c r="G395" s="544"/>
      <c r="H395" s="75"/>
      <c r="J395" s="544"/>
      <c r="K395" s="544"/>
      <c r="L395" s="545"/>
      <c r="M395" s="544"/>
    </row>
    <row r="396" spans="1:13" s="74" customFormat="1" ht="14.4" customHeight="1" x14ac:dyDescent="0.3">
      <c r="A396" s="544"/>
      <c r="B396" s="552">
        <v>80010</v>
      </c>
      <c r="C396" s="549" t="s">
        <v>970</v>
      </c>
      <c r="D396" s="545"/>
      <c r="E396" s="544"/>
      <c r="F396" s="544"/>
      <c r="G396" s="544"/>
      <c r="H396" s="75"/>
      <c r="J396" s="544"/>
      <c r="K396" s="544"/>
      <c r="L396" s="545"/>
      <c r="M396" s="544"/>
    </row>
    <row r="397" spans="1:13" s="74" customFormat="1" ht="14.4" customHeight="1" x14ac:dyDescent="0.3">
      <c r="A397" s="544"/>
      <c r="B397" s="552">
        <v>9077</v>
      </c>
      <c r="C397" s="549" t="s">
        <v>971</v>
      </c>
      <c r="D397" s="545"/>
      <c r="E397" s="544"/>
      <c r="F397" s="544"/>
      <c r="G397" s="544"/>
      <c r="H397" s="75"/>
      <c r="J397" s="544"/>
      <c r="K397" s="544"/>
      <c r="L397" s="545"/>
      <c r="M397" s="544"/>
    </row>
    <row r="398" spans="1:13" s="74" customFormat="1" ht="14.4" customHeight="1" x14ac:dyDescent="0.3">
      <c r="A398" s="544"/>
      <c r="B398" s="552">
        <v>79088</v>
      </c>
      <c r="C398" s="549" t="s">
        <v>972</v>
      </c>
      <c r="D398" s="545"/>
      <c r="E398" s="544"/>
      <c r="F398" s="544"/>
      <c r="G398" s="544"/>
      <c r="H398" s="75"/>
      <c r="J398" s="544"/>
      <c r="K398" s="544"/>
      <c r="L398" s="545"/>
      <c r="M398" s="544"/>
    </row>
    <row r="399" spans="1:13" s="74" customFormat="1" ht="14.4" customHeight="1" x14ac:dyDescent="0.3">
      <c r="A399" s="544"/>
      <c r="B399" s="552">
        <v>18050</v>
      </c>
      <c r="C399" s="549" t="s">
        <v>640</v>
      </c>
      <c r="D399" s="545"/>
      <c r="E399" s="544"/>
      <c r="F399" s="544"/>
      <c r="G399" s="544"/>
      <c r="H399" s="75"/>
      <c r="J399" s="544"/>
      <c r="K399" s="544"/>
      <c r="L399" s="545"/>
      <c r="M399" s="544"/>
    </row>
    <row r="400" spans="1:13" s="74" customFormat="1" ht="14.4" customHeight="1" x14ac:dyDescent="0.3">
      <c r="A400" s="544"/>
      <c r="B400" s="552">
        <v>80090</v>
      </c>
      <c r="C400" s="549" t="s">
        <v>973</v>
      </c>
      <c r="D400" s="545"/>
      <c r="E400" s="544"/>
      <c r="F400" s="544"/>
      <c r="G400" s="544"/>
      <c r="H400" s="75"/>
      <c r="J400" s="544"/>
      <c r="K400" s="544"/>
      <c r="L400" s="545"/>
      <c r="M400" s="544"/>
    </row>
    <row r="401" spans="1:13" s="74" customFormat="1" ht="14.4" customHeight="1" x14ac:dyDescent="0.3">
      <c r="A401" s="544"/>
      <c r="B401" s="552">
        <v>66023</v>
      </c>
      <c r="C401" s="549" t="s">
        <v>974</v>
      </c>
      <c r="D401" s="545"/>
      <c r="E401" s="544"/>
      <c r="F401" s="544"/>
      <c r="G401" s="544"/>
      <c r="H401" s="75"/>
      <c r="J401" s="544"/>
      <c r="K401" s="544"/>
      <c r="L401" s="545"/>
      <c r="M401" s="544"/>
    </row>
    <row r="402" spans="1:13" s="74" customFormat="1" ht="14.4" customHeight="1" x14ac:dyDescent="0.3">
      <c r="A402" s="544"/>
      <c r="B402" s="552">
        <v>66007</v>
      </c>
      <c r="C402" s="549" t="s">
        <v>975</v>
      </c>
      <c r="D402" s="545"/>
      <c r="E402" s="544"/>
      <c r="F402" s="544"/>
      <c r="G402" s="544"/>
      <c r="H402" s="75"/>
      <c r="J402" s="544"/>
      <c r="K402" s="544"/>
      <c r="L402" s="545"/>
      <c r="M402" s="544"/>
    </row>
    <row r="403" spans="1:13" s="74" customFormat="1" ht="14.4" customHeight="1" x14ac:dyDescent="0.3">
      <c r="A403" s="544"/>
      <c r="B403" s="552">
        <v>66047</v>
      </c>
      <c r="C403" s="549" t="s">
        <v>976</v>
      </c>
      <c r="D403" s="545"/>
      <c r="E403" s="544"/>
      <c r="F403" s="544"/>
      <c r="G403" s="544"/>
      <c r="H403" s="75"/>
      <c r="J403" s="544"/>
      <c r="K403" s="544"/>
      <c r="L403" s="545"/>
      <c r="M403" s="544"/>
    </row>
    <row r="404" spans="1:13" s="74" customFormat="1" ht="14.4" customHeight="1" x14ac:dyDescent="0.3">
      <c r="A404" s="544"/>
      <c r="B404" s="552">
        <v>66072</v>
      </c>
      <c r="C404" s="549" t="s">
        <v>977</v>
      </c>
      <c r="D404" s="545"/>
      <c r="E404" s="544"/>
      <c r="F404" s="544"/>
      <c r="G404" s="544"/>
      <c r="H404" s="75"/>
      <c r="J404" s="544"/>
      <c r="K404" s="544"/>
      <c r="L404" s="545"/>
      <c r="M404" s="544"/>
    </row>
    <row r="405" spans="1:13" s="74" customFormat="1" ht="14.4" customHeight="1" x14ac:dyDescent="0.3">
      <c r="A405" s="544"/>
      <c r="B405" s="552">
        <v>56097</v>
      </c>
      <c r="C405" s="549" t="s">
        <v>978</v>
      </c>
      <c r="D405" s="545"/>
      <c r="E405" s="544"/>
      <c r="F405" s="544"/>
      <c r="G405" s="544"/>
      <c r="H405" s="75"/>
      <c r="J405" s="544"/>
      <c r="K405" s="544"/>
      <c r="L405" s="545"/>
      <c r="M405" s="544"/>
    </row>
    <row r="406" spans="1:13" s="74" customFormat="1" ht="14.4" customHeight="1" x14ac:dyDescent="0.3">
      <c r="A406" s="544"/>
      <c r="B406" s="552">
        <v>57035</v>
      </c>
      <c r="C406" s="549" t="s">
        <v>979</v>
      </c>
      <c r="D406" s="545"/>
      <c r="E406" s="544"/>
      <c r="F406" s="544"/>
      <c r="G406" s="544"/>
      <c r="H406" s="75"/>
      <c r="J406" s="544"/>
      <c r="K406" s="544"/>
      <c r="L406" s="545"/>
      <c r="M406" s="544"/>
    </row>
    <row r="407" spans="1:13" s="74" customFormat="1" ht="14.4" customHeight="1" x14ac:dyDescent="0.3">
      <c r="A407" s="544"/>
      <c r="B407" s="552">
        <v>79110</v>
      </c>
      <c r="C407" s="549" t="s">
        <v>980</v>
      </c>
      <c r="D407" s="545"/>
      <c r="E407" s="544"/>
      <c r="F407" s="544"/>
      <c r="G407" s="544"/>
      <c r="H407" s="75"/>
      <c r="J407" s="544"/>
      <c r="K407" s="544"/>
      <c r="L407" s="545"/>
      <c r="M407" s="544"/>
    </row>
    <row r="408" spans="1:13" s="74" customFormat="1" ht="14.4" customHeight="1" x14ac:dyDescent="0.3">
      <c r="A408" s="544"/>
      <c r="B408" s="552">
        <v>4015</v>
      </c>
      <c r="C408" s="549" t="s">
        <v>981</v>
      </c>
      <c r="D408" s="545"/>
      <c r="E408" s="544"/>
      <c r="F408" s="544"/>
      <c r="G408" s="544"/>
      <c r="H408" s="75"/>
      <c r="J408" s="544"/>
      <c r="K408" s="544"/>
      <c r="L408" s="545"/>
      <c r="M408" s="544"/>
    </row>
    <row r="409" spans="1:13" s="74" customFormat="1" ht="14.4" customHeight="1" x14ac:dyDescent="0.3">
      <c r="A409" s="544"/>
      <c r="B409" s="552">
        <v>78102</v>
      </c>
      <c r="C409" s="549" t="s">
        <v>982</v>
      </c>
      <c r="D409" s="545"/>
      <c r="E409" s="544"/>
      <c r="F409" s="544"/>
      <c r="G409" s="544"/>
      <c r="H409" s="75"/>
      <c r="J409" s="544"/>
      <c r="K409" s="544"/>
      <c r="L409" s="545"/>
      <c r="M409" s="544"/>
    </row>
    <row r="410" spans="1:13" s="74" customFormat="1" ht="14.4" customHeight="1" x14ac:dyDescent="0.3">
      <c r="A410" s="544"/>
      <c r="B410" s="552">
        <v>77050</v>
      </c>
      <c r="C410" s="549" t="s">
        <v>983</v>
      </c>
      <c r="D410" s="545"/>
      <c r="E410" s="544"/>
      <c r="F410" s="544"/>
      <c r="G410" s="544"/>
      <c r="H410" s="75"/>
      <c r="J410" s="544"/>
      <c r="K410" s="544"/>
      <c r="L410" s="545"/>
      <c r="M410" s="544"/>
    </row>
    <row r="411" spans="1:13" s="74" customFormat="1" ht="14.4" customHeight="1" x14ac:dyDescent="0.3">
      <c r="A411" s="544"/>
      <c r="B411" s="552">
        <v>80085</v>
      </c>
      <c r="C411" s="549" t="s">
        <v>984</v>
      </c>
      <c r="D411" s="545"/>
      <c r="E411" s="544"/>
      <c r="F411" s="544"/>
      <c r="G411" s="544"/>
      <c r="H411" s="75"/>
      <c r="J411" s="544"/>
      <c r="K411" s="544"/>
      <c r="L411" s="545"/>
      <c r="M411" s="544"/>
    </row>
    <row r="412" spans="1:13" s="74" customFormat="1" ht="14.4" customHeight="1" x14ac:dyDescent="0.3">
      <c r="A412" s="544"/>
      <c r="B412" s="552">
        <v>3025</v>
      </c>
      <c r="C412" s="549" t="s">
        <v>985</v>
      </c>
      <c r="D412" s="545"/>
      <c r="E412" s="544"/>
      <c r="F412" s="544"/>
      <c r="G412" s="544"/>
      <c r="H412" s="75"/>
      <c r="J412" s="544"/>
      <c r="K412" s="544"/>
      <c r="L412" s="545"/>
      <c r="M412" s="544"/>
    </row>
    <row r="413" spans="1:13" s="74" customFormat="1" ht="14.4" customHeight="1" x14ac:dyDescent="0.3">
      <c r="A413" s="544"/>
      <c r="B413" s="552">
        <v>80110</v>
      </c>
      <c r="C413" s="549" t="s">
        <v>986</v>
      </c>
      <c r="D413" s="545"/>
      <c r="E413" s="544"/>
      <c r="F413" s="544"/>
      <c r="G413" s="544"/>
      <c r="H413" s="75"/>
      <c r="J413" s="544"/>
      <c r="K413" s="544"/>
      <c r="L413" s="545"/>
      <c r="M413" s="544"/>
    </row>
    <row r="414" spans="1:13" s="74" customFormat="1" ht="14.4" customHeight="1" x14ac:dyDescent="0.3">
      <c r="A414" s="544"/>
      <c r="B414" s="552">
        <v>30045</v>
      </c>
      <c r="C414" s="549" t="s">
        <v>987</v>
      </c>
      <c r="D414" s="545"/>
      <c r="E414" s="544"/>
      <c r="F414" s="544"/>
      <c r="G414" s="544"/>
      <c r="H414" s="75"/>
      <c r="J414" s="544"/>
      <c r="K414" s="544"/>
      <c r="L414" s="545"/>
      <c r="M414" s="544"/>
    </row>
    <row r="415" spans="1:13" s="74" customFormat="1" ht="14.4" customHeight="1" x14ac:dyDescent="0.3">
      <c r="A415" s="544"/>
      <c r="B415" s="552">
        <v>68030</v>
      </c>
      <c r="C415" s="549" t="s">
        <v>988</v>
      </c>
      <c r="D415" s="545"/>
      <c r="E415" s="544"/>
      <c r="F415" s="544"/>
      <c r="G415" s="544"/>
      <c r="H415" s="75"/>
      <c r="J415" s="544"/>
      <c r="K415" s="544"/>
      <c r="L415" s="545"/>
      <c r="M415" s="544"/>
    </row>
    <row r="416" spans="1:13" s="74" customFormat="1" ht="14.4" customHeight="1" x14ac:dyDescent="0.3">
      <c r="A416" s="544"/>
      <c r="B416" s="552">
        <v>98025</v>
      </c>
      <c r="C416" s="549" t="s">
        <v>989</v>
      </c>
      <c r="D416" s="545"/>
      <c r="E416" s="544"/>
      <c r="F416" s="544"/>
      <c r="G416" s="544"/>
      <c r="H416" s="75"/>
      <c r="J416" s="544"/>
      <c r="K416" s="544"/>
      <c r="L416" s="545"/>
      <c r="M416" s="544"/>
    </row>
    <row r="417" spans="1:13" s="74" customFormat="1" ht="14.4" customHeight="1" x14ac:dyDescent="0.3">
      <c r="A417" s="544"/>
      <c r="B417" s="552">
        <v>85100</v>
      </c>
      <c r="C417" s="549" t="s">
        <v>990</v>
      </c>
      <c r="D417" s="545"/>
      <c r="E417" s="544"/>
      <c r="F417" s="544"/>
      <c r="G417" s="544"/>
      <c r="H417" s="75"/>
      <c r="J417" s="544"/>
      <c r="K417" s="544"/>
      <c r="L417" s="545"/>
      <c r="M417" s="544"/>
    </row>
    <row r="418" spans="1:13" s="74" customFormat="1" ht="14.4" customHeight="1" x14ac:dyDescent="0.3">
      <c r="A418" s="544"/>
      <c r="B418" s="552">
        <v>34007</v>
      </c>
      <c r="C418" s="549" t="s">
        <v>991</v>
      </c>
      <c r="D418" s="545"/>
      <c r="E418" s="544"/>
      <c r="F418" s="544"/>
      <c r="G418" s="544"/>
      <c r="H418" s="75"/>
      <c r="J418" s="544"/>
      <c r="K418" s="544"/>
      <c r="L418" s="545"/>
      <c r="M418" s="544"/>
    </row>
    <row r="419" spans="1:13" s="74" customFormat="1" ht="14.4" customHeight="1" x14ac:dyDescent="0.3">
      <c r="A419" s="544"/>
      <c r="B419" s="552">
        <v>5040</v>
      </c>
      <c r="C419" s="549" t="s">
        <v>992</v>
      </c>
      <c r="D419" s="545"/>
      <c r="E419" s="544"/>
      <c r="F419" s="544"/>
      <c r="G419" s="544"/>
      <c r="H419" s="75"/>
      <c r="J419" s="544"/>
      <c r="K419" s="544"/>
      <c r="L419" s="545"/>
      <c r="M419" s="544"/>
    </row>
    <row r="420" spans="1:13" s="74" customFormat="1" ht="14.4" customHeight="1" x14ac:dyDescent="0.3">
      <c r="A420" s="544"/>
      <c r="B420" s="552">
        <v>5070</v>
      </c>
      <c r="C420" s="549" t="s">
        <v>993</v>
      </c>
      <c r="D420" s="545"/>
      <c r="E420" s="544"/>
      <c r="F420" s="544"/>
      <c r="G420" s="544"/>
      <c r="H420" s="75"/>
      <c r="J420" s="544"/>
      <c r="K420" s="544"/>
      <c r="L420" s="545"/>
      <c r="M420" s="544"/>
    </row>
    <row r="421" spans="1:13" s="74" customFormat="1" ht="14.4" customHeight="1" x14ac:dyDescent="0.3">
      <c r="A421" s="544"/>
      <c r="B421" s="552">
        <v>41037</v>
      </c>
      <c r="C421" s="549" t="s">
        <v>994</v>
      </c>
      <c r="D421" s="545"/>
      <c r="E421" s="544"/>
      <c r="F421" s="544"/>
      <c r="G421" s="544"/>
      <c r="H421" s="75"/>
      <c r="J421" s="544"/>
      <c r="K421" s="544"/>
      <c r="L421" s="545"/>
      <c r="M421" s="544"/>
    </row>
    <row r="422" spans="1:13" s="74" customFormat="1" ht="14.4" customHeight="1" x14ac:dyDescent="0.3">
      <c r="A422" s="544"/>
      <c r="B422" s="552">
        <v>50072</v>
      </c>
      <c r="C422" s="549" t="s">
        <v>995</v>
      </c>
      <c r="D422" s="545"/>
      <c r="E422" s="544"/>
      <c r="F422" s="544"/>
      <c r="G422" s="544"/>
      <c r="H422" s="75"/>
      <c r="J422" s="544"/>
      <c r="K422" s="544"/>
      <c r="L422" s="545"/>
      <c r="M422" s="544"/>
    </row>
    <row r="423" spans="1:13" s="74" customFormat="1" ht="14.4" customHeight="1" x14ac:dyDescent="0.3">
      <c r="A423" s="544"/>
      <c r="B423" s="552">
        <v>79030</v>
      </c>
      <c r="C423" s="549" t="s">
        <v>996</v>
      </c>
      <c r="D423" s="545"/>
      <c r="E423" s="544"/>
      <c r="F423" s="544"/>
      <c r="G423" s="544"/>
      <c r="H423" s="75"/>
      <c r="J423" s="544"/>
      <c r="K423" s="544"/>
      <c r="L423" s="545"/>
      <c r="M423" s="544"/>
    </row>
    <row r="424" spans="1:13" s="74" customFormat="1" ht="14.4" customHeight="1" x14ac:dyDescent="0.3">
      <c r="A424" s="544"/>
      <c r="B424" s="552">
        <v>92040</v>
      </c>
      <c r="C424" s="549" t="s">
        <v>997</v>
      </c>
      <c r="D424" s="545"/>
      <c r="E424" s="544"/>
      <c r="F424" s="544"/>
      <c r="G424" s="544"/>
      <c r="H424" s="75"/>
      <c r="J424" s="544"/>
      <c r="K424" s="544"/>
      <c r="L424" s="545"/>
      <c r="M424" s="544"/>
    </row>
    <row r="425" spans="1:13" s="74" customFormat="1" ht="14.4" customHeight="1" x14ac:dyDescent="0.3">
      <c r="A425" s="544"/>
      <c r="B425" s="552">
        <v>87115</v>
      </c>
      <c r="C425" s="549" t="s">
        <v>998</v>
      </c>
      <c r="D425" s="545"/>
      <c r="E425" s="544"/>
      <c r="F425" s="544"/>
      <c r="G425" s="544"/>
      <c r="H425" s="75"/>
      <c r="J425" s="544"/>
      <c r="K425" s="544"/>
      <c r="L425" s="545"/>
      <c r="M425" s="544"/>
    </row>
    <row r="426" spans="1:13" s="74" customFormat="1" ht="14.4" customHeight="1" x14ac:dyDescent="0.3">
      <c r="A426" s="544"/>
      <c r="B426" s="552">
        <v>45050</v>
      </c>
      <c r="C426" s="549" t="s">
        <v>999</v>
      </c>
      <c r="D426" s="545"/>
      <c r="E426" s="544"/>
      <c r="F426" s="544"/>
      <c r="G426" s="544"/>
      <c r="H426" s="75"/>
      <c r="J426" s="544"/>
      <c r="K426" s="544"/>
      <c r="L426" s="545"/>
      <c r="M426" s="544"/>
    </row>
    <row r="427" spans="1:13" s="74" customFormat="1" ht="14.4" customHeight="1" x14ac:dyDescent="0.3">
      <c r="A427" s="544"/>
      <c r="B427" s="552">
        <v>19010</v>
      </c>
      <c r="C427" s="549" t="s">
        <v>1000</v>
      </c>
      <c r="D427" s="545"/>
      <c r="E427" s="544"/>
      <c r="F427" s="544"/>
      <c r="G427" s="544"/>
      <c r="H427" s="75"/>
      <c r="J427" s="544"/>
      <c r="K427" s="544"/>
      <c r="L427" s="545"/>
      <c r="M427" s="544"/>
    </row>
    <row r="428" spans="1:13" s="74" customFormat="1" ht="14.4" customHeight="1" x14ac:dyDescent="0.3">
      <c r="A428" s="544"/>
      <c r="B428" s="552">
        <v>80015</v>
      </c>
      <c r="C428" s="549" t="s">
        <v>1001</v>
      </c>
      <c r="D428" s="545"/>
      <c r="E428" s="544"/>
      <c r="F428" s="544"/>
      <c r="G428" s="544"/>
      <c r="H428" s="75"/>
      <c r="J428" s="544"/>
      <c r="K428" s="544"/>
      <c r="L428" s="545"/>
      <c r="M428" s="544"/>
    </row>
    <row r="429" spans="1:13" s="74" customFormat="1" ht="14.4" customHeight="1" x14ac:dyDescent="0.3">
      <c r="A429" s="544"/>
      <c r="B429" s="552">
        <v>39015</v>
      </c>
      <c r="C429" s="549" t="s">
        <v>1002</v>
      </c>
      <c r="D429" s="545"/>
      <c r="E429" s="544"/>
      <c r="F429" s="544"/>
      <c r="G429" s="544"/>
      <c r="H429" s="75"/>
      <c r="J429" s="544"/>
      <c r="K429" s="544"/>
      <c r="L429" s="545"/>
      <c r="M429" s="544"/>
    </row>
    <row r="430" spans="1:13" s="74" customFormat="1" ht="14.4" customHeight="1" x14ac:dyDescent="0.3">
      <c r="A430" s="544"/>
      <c r="B430" s="552">
        <v>62055</v>
      </c>
      <c r="C430" s="549" t="s">
        <v>1003</v>
      </c>
      <c r="D430" s="545"/>
      <c r="E430" s="544"/>
      <c r="F430" s="544"/>
      <c r="G430" s="544"/>
      <c r="H430" s="75"/>
      <c r="J430" s="544"/>
      <c r="K430" s="544"/>
      <c r="L430" s="545"/>
      <c r="M430" s="544"/>
    </row>
    <row r="431" spans="1:13" s="74" customFormat="1" ht="14.4" customHeight="1" x14ac:dyDescent="0.3">
      <c r="A431" s="544"/>
      <c r="B431" s="552">
        <v>80020</v>
      </c>
      <c r="C431" s="549" t="s">
        <v>1004</v>
      </c>
      <c r="D431" s="545"/>
      <c r="E431" s="544"/>
      <c r="F431" s="544"/>
      <c r="G431" s="544"/>
      <c r="H431" s="75"/>
      <c r="J431" s="544"/>
      <c r="K431" s="544"/>
      <c r="L431" s="545"/>
      <c r="M431" s="544"/>
    </row>
    <row r="432" spans="1:13" s="74" customFormat="1" ht="14.4" customHeight="1" x14ac:dyDescent="0.3">
      <c r="A432" s="544"/>
      <c r="B432" s="552">
        <v>80087</v>
      </c>
      <c r="C432" s="549" t="s">
        <v>1005</v>
      </c>
      <c r="D432" s="545"/>
      <c r="E432" s="544"/>
      <c r="F432" s="544"/>
      <c r="G432" s="544"/>
      <c r="H432" s="75"/>
      <c r="J432" s="544"/>
      <c r="K432" s="544"/>
      <c r="L432" s="545"/>
      <c r="M432" s="544"/>
    </row>
    <row r="433" spans="1:13" s="74" customFormat="1" ht="14.4" customHeight="1" x14ac:dyDescent="0.3">
      <c r="A433" s="544"/>
      <c r="B433" s="552">
        <v>71065</v>
      </c>
      <c r="C433" s="549" t="s">
        <v>1006</v>
      </c>
      <c r="D433" s="545"/>
      <c r="E433" s="544"/>
      <c r="F433" s="544"/>
      <c r="G433" s="544"/>
      <c r="H433" s="75"/>
      <c r="J433" s="544"/>
      <c r="K433" s="544"/>
      <c r="L433" s="545"/>
      <c r="M433" s="544"/>
    </row>
    <row r="434" spans="1:13" s="74" customFormat="1" ht="14.4" customHeight="1" x14ac:dyDescent="0.3">
      <c r="A434" s="544"/>
      <c r="B434" s="552">
        <v>92060</v>
      </c>
      <c r="C434" s="549" t="s">
        <v>1007</v>
      </c>
      <c r="D434" s="545"/>
      <c r="E434" s="544"/>
      <c r="F434" s="544"/>
      <c r="G434" s="544"/>
      <c r="H434" s="75"/>
      <c r="J434" s="544"/>
      <c r="K434" s="544"/>
      <c r="L434" s="545"/>
      <c r="M434" s="544"/>
    </row>
    <row r="435" spans="1:13" s="74" customFormat="1" ht="14.4" customHeight="1" x14ac:dyDescent="0.3">
      <c r="A435" s="544"/>
      <c r="B435" s="552">
        <v>32080</v>
      </c>
      <c r="C435" s="549" t="s">
        <v>1008</v>
      </c>
      <c r="D435" s="545"/>
      <c r="E435" s="544"/>
      <c r="F435" s="544"/>
      <c r="G435" s="544"/>
      <c r="H435" s="75"/>
      <c r="J435" s="544"/>
      <c r="K435" s="544"/>
      <c r="L435" s="545"/>
      <c r="M435" s="544"/>
    </row>
    <row r="436" spans="1:13" s="74" customFormat="1" ht="14.4" customHeight="1" x14ac:dyDescent="0.3">
      <c r="A436" s="544"/>
      <c r="B436" s="552">
        <v>61045</v>
      </c>
      <c r="C436" s="549" t="s">
        <v>1008</v>
      </c>
      <c r="D436" s="545"/>
      <c r="E436" s="544"/>
      <c r="F436" s="544"/>
      <c r="G436" s="544"/>
      <c r="H436" s="75"/>
      <c r="J436" s="544"/>
      <c r="K436" s="544"/>
      <c r="L436" s="545"/>
      <c r="M436" s="544"/>
    </row>
    <row r="437" spans="1:13" s="74" customFormat="1" ht="14.4" customHeight="1" x14ac:dyDescent="0.3">
      <c r="A437" s="544"/>
      <c r="B437" s="552">
        <v>35005</v>
      </c>
      <c r="C437" s="549" t="s">
        <v>1009</v>
      </c>
      <c r="D437" s="545"/>
      <c r="E437" s="544"/>
      <c r="F437" s="544"/>
      <c r="G437" s="544"/>
      <c r="H437" s="75"/>
      <c r="J437" s="544"/>
      <c r="K437" s="544"/>
      <c r="L437" s="545"/>
      <c r="M437" s="544"/>
    </row>
    <row r="438" spans="1:13" s="74" customFormat="1" ht="14.4" customHeight="1" x14ac:dyDescent="0.3">
      <c r="A438" s="544"/>
      <c r="B438" s="552">
        <v>79010</v>
      </c>
      <c r="C438" s="549" t="s">
        <v>1010</v>
      </c>
      <c r="D438" s="545"/>
      <c r="E438" s="544"/>
      <c r="F438" s="544"/>
      <c r="G438" s="544"/>
      <c r="H438" s="75"/>
      <c r="J438" s="544"/>
      <c r="K438" s="544"/>
      <c r="L438" s="545"/>
      <c r="M438" s="544"/>
    </row>
    <row r="439" spans="1:13" s="74" customFormat="1" ht="14.4" customHeight="1" x14ac:dyDescent="0.3">
      <c r="A439" s="544"/>
      <c r="B439" s="552">
        <v>23015</v>
      </c>
      <c r="C439" s="549" t="s">
        <v>1011</v>
      </c>
      <c r="D439" s="545"/>
      <c r="E439" s="544"/>
      <c r="F439" s="544"/>
      <c r="G439" s="544"/>
      <c r="H439" s="75"/>
      <c r="J439" s="544"/>
      <c r="K439" s="544"/>
      <c r="L439" s="545"/>
      <c r="M439" s="544"/>
    </row>
    <row r="440" spans="1:13" s="74" customFormat="1" ht="14.4" customHeight="1" x14ac:dyDescent="0.3">
      <c r="A440" s="544"/>
      <c r="B440" s="552">
        <v>30010</v>
      </c>
      <c r="C440" s="549" t="s">
        <v>1012</v>
      </c>
      <c r="D440" s="545"/>
      <c r="E440" s="544"/>
      <c r="F440" s="544"/>
      <c r="G440" s="544"/>
      <c r="H440" s="75"/>
      <c r="J440" s="544"/>
      <c r="K440" s="544"/>
      <c r="L440" s="545"/>
      <c r="M440" s="544"/>
    </row>
    <row r="441" spans="1:13" s="74" customFormat="1" ht="14.4" customHeight="1" x14ac:dyDescent="0.3">
      <c r="A441" s="544"/>
      <c r="B441" s="552">
        <v>15025</v>
      </c>
      <c r="C441" s="549" t="s">
        <v>1013</v>
      </c>
      <c r="D441" s="545"/>
      <c r="E441" s="544"/>
      <c r="F441" s="544"/>
      <c r="G441" s="544"/>
      <c r="H441" s="75"/>
      <c r="J441" s="544"/>
      <c r="K441" s="544"/>
      <c r="L441" s="545"/>
      <c r="M441" s="544"/>
    </row>
    <row r="442" spans="1:13" s="74" customFormat="1" ht="14.4" customHeight="1" x14ac:dyDescent="0.3">
      <c r="A442" s="544"/>
      <c r="B442" s="552">
        <v>11045</v>
      </c>
      <c r="C442" s="549" t="s">
        <v>1014</v>
      </c>
      <c r="D442" s="545"/>
      <c r="E442" s="544"/>
      <c r="F442" s="544"/>
      <c r="G442" s="544"/>
      <c r="H442" s="75"/>
      <c r="J442" s="544"/>
      <c r="K442" s="544"/>
      <c r="L442" s="545"/>
      <c r="M442" s="544"/>
    </row>
    <row r="443" spans="1:13" s="74" customFormat="1" ht="14.4" customHeight="1" x14ac:dyDescent="0.3">
      <c r="A443" s="544"/>
      <c r="B443" s="552">
        <v>29120</v>
      </c>
      <c r="C443" s="549" t="s">
        <v>1015</v>
      </c>
      <c r="D443" s="545"/>
      <c r="E443" s="544"/>
      <c r="F443" s="544"/>
      <c r="G443" s="544"/>
      <c r="H443" s="75"/>
      <c r="J443" s="544"/>
      <c r="K443" s="544"/>
      <c r="L443" s="545"/>
      <c r="M443" s="544"/>
    </row>
    <row r="444" spans="1:13" s="74" customFormat="1" ht="14.4" customHeight="1" x14ac:dyDescent="0.3">
      <c r="A444" s="544"/>
      <c r="B444" s="552">
        <v>61030</v>
      </c>
      <c r="C444" s="549" t="s">
        <v>1016</v>
      </c>
      <c r="D444" s="545"/>
      <c r="E444" s="544"/>
      <c r="F444" s="544"/>
      <c r="G444" s="544"/>
      <c r="H444" s="75"/>
      <c r="J444" s="544"/>
      <c r="K444" s="544"/>
      <c r="L444" s="545"/>
      <c r="M444" s="544"/>
    </row>
    <row r="445" spans="1:13" s="74" customFormat="1" ht="14.4" customHeight="1" x14ac:dyDescent="0.3">
      <c r="A445" s="544"/>
      <c r="B445" s="552">
        <v>12045</v>
      </c>
      <c r="C445" s="549" t="s">
        <v>1017</v>
      </c>
      <c r="D445" s="545"/>
      <c r="E445" s="544"/>
      <c r="F445" s="544"/>
      <c r="G445" s="544"/>
      <c r="H445" s="75"/>
      <c r="J445" s="544"/>
      <c r="K445" s="544"/>
      <c r="L445" s="545"/>
      <c r="M445" s="544"/>
    </row>
    <row r="446" spans="1:13" s="74" customFormat="1" ht="14.4" customHeight="1" x14ac:dyDescent="0.3">
      <c r="A446" s="544"/>
      <c r="B446" s="552">
        <v>46100</v>
      </c>
      <c r="C446" s="549" t="s">
        <v>1018</v>
      </c>
      <c r="D446" s="545"/>
      <c r="E446" s="544"/>
      <c r="F446" s="544"/>
      <c r="G446" s="544"/>
      <c r="H446" s="75"/>
      <c r="J446" s="544"/>
      <c r="K446" s="544"/>
      <c r="L446" s="545"/>
      <c r="M446" s="544"/>
    </row>
    <row r="447" spans="1:13" s="74" customFormat="1" ht="14.4" customHeight="1" x14ac:dyDescent="0.3">
      <c r="A447" s="544"/>
      <c r="B447" s="552">
        <v>49075</v>
      </c>
      <c r="C447" s="549" t="s">
        <v>1019</v>
      </c>
      <c r="D447" s="545"/>
      <c r="E447" s="544"/>
      <c r="F447" s="544"/>
      <c r="G447" s="544"/>
      <c r="H447" s="75"/>
      <c r="J447" s="544"/>
      <c r="K447" s="544"/>
      <c r="L447" s="545"/>
      <c r="M447" s="544"/>
    </row>
    <row r="448" spans="1:13" s="74" customFormat="1" ht="14.4" customHeight="1" x14ac:dyDescent="0.3">
      <c r="A448" s="544"/>
      <c r="B448" s="552">
        <v>49080</v>
      </c>
      <c r="C448" s="549" t="s">
        <v>1019</v>
      </c>
      <c r="D448" s="545"/>
      <c r="E448" s="544"/>
      <c r="F448" s="544"/>
      <c r="G448" s="544"/>
      <c r="H448" s="75"/>
      <c r="J448" s="544"/>
      <c r="K448" s="544"/>
      <c r="L448" s="545"/>
      <c r="M448" s="544"/>
    </row>
    <row r="449" spans="1:13" s="74" customFormat="1" ht="14.4" customHeight="1" x14ac:dyDescent="0.3">
      <c r="A449" s="544"/>
      <c r="B449" s="552">
        <v>79005</v>
      </c>
      <c r="C449" s="549" t="s">
        <v>1020</v>
      </c>
      <c r="D449" s="545"/>
      <c r="E449" s="544"/>
      <c r="F449" s="544"/>
      <c r="G449" s="544"/>
      <c r="H449" s="75"/>
      <c r="J449" s="544"/>
      <c r="K449" s="544"/>
      <c r="L449" s="545"/>
      <c r="M449" s="544"/>
    </row>
    <row r="450" spans="1:13" s="74" customFormat="1" ht="14.4" customHeight="1" x14ac:dyDescent="0.3">
      <c r="A450" s="544"/>
      <c r="B450" s="552">
        <v>37235</v>
      </c>
      <c r="C450" s="549" t="s">
        <v>1021</v>
      </c>
      <c r="D450" s="545"/>
      <c r="E450" s="544"/>
      <c r="F450" s="544"/>
      <c r="G450" s="544"/>
      <c r="H450" s="75"/>
      <c r="J450" s="544"/>
      <c r="K450" s="544"/>
      <c r="L450" s="545"/>
      <c r="M450" s="544"/>
    </row>
    <row r="451" spans="1:13" s="74" customFormat="1" ht="14.4" customHeight="1" x14ac:dyDescent="0.3">
      <c r="A451" s="544"/>
      <c r="B451" s="552">
        <v>85090</v>
      </c>
      <c r="C451" s="549" t="s">
        <v>1022</v>
      </c>
      <c r="D451" s="545"/>
      <c r="E451" s="544"/>
      <c r="F451" s="544"/>
      <c r="G451" s="544"/>
      <c r="H451" s="75"/>
      <c r="J451" s="544"/>
      <c r="K451" s="544"/>
      <c r="L451" s="545"/>
      <c r="M451" s="544"/>
    </row>
    <row r="452" spans="1:13" s="74" customFormat="1" ht="14.4" customHeight="1" x14ac:dyDescent="0.3">
      <c r="A452" s="544"/>
      <c r="B452" s="552">
        <v>12080</v>
      </c>
      <c r="C452" s="549" t="s">
        <v>1023</v>
      </c>
      <c r="D452" s="545"/>
      <c r="E452" s="544"/>
      <c r="F452" s="544"/>
      <c r="G452" s="544"/>
      <c r="H452" s="75"/>
      <c r="J452" s="544"/>
      <c r="K452" s="544"/>
      <c r="L452" s="545"/>
      <c r="M452" s="544"/>
    </row>
    <row r="453" spans="1:13" s="74" customFormat="1" ht="14.4" customHeight="1" x14ac:dyDescent="0.3">
      <c r="A453" s="544"/>
      <c r="B453" s="552">
        <v>18040</v>
      </c>
      <c r="C453" s="549" t="s">
        <v>1024</v>
      </c>
      <c r="D453" s="545"/>
      <c r="E453" s="544"/>
      <c r="F453" s="544"/>
      <c r="G453" s="544"/>
      <c r="H453" s="75"/>
      <c r="J453" s="544"/>
      <c r="K453" s="544"/>
      <c r="L453" s="545"/>
      <c r="M453" s="544"/>
    </row>
    <row r="454" spans="1:13" s="74" customFormat="1" ht="14.4" customHeight="1" x14ac:dyDescent="0.3">
      <c r="A454" s="544"/>
      <c r="B454" s="552">
        <v>33085</v>
      </c>
      <c r="C454" s="549" t="s">
        <v>1025</v>
      </c>
      <c r="D454" s="545"/>
      <c r="E454" s="544"/>
      <c r="F454" s="544"/>
      <c r="G454" s="544"/>
      <c r="H454" s="75"/>
      <c r="J454" s="544"/>
      <c r="K454" s="544"/>
      <c r="L454" s="545"/>
      <c r="M454" s="544"/>
    </row>
    <row r="455" spans="1:13" s="74" customFormat="1" ht="14.4" customHeight="1" x14ac:dyDescent="0.3">
      <c r="A455" s="544"/>
      <c r="B455" s="552">
        <v>6020</v>
      </c>
      <c r="C455" s="549" t="s">
        <v>1026</v>
      </c>
      <c r="D455" s="545"/>
      <c r="E455" s="544"/>
      <c r="F455" s="544"/>
      <c r="G455" s="544"/>
      <c r="H455" s="75"/>
      <c r="J455" s="544"/>
      <c r="K455" s="544"/>
      <c r="L455" s="545"/>
      <c r="M455" s="544"/>
    </row>
    <row r="456" spans="1:13" s="74" customFormat="1" ht="14.4" customHeight="1" x14ac:dyDescent="0.3">
      <c r="A456" s="544"/>
      <c r="B456" s="552">
        <v>56015</v>
      </c>
      <c r="C456" s="549" t="s">
        <v>1027</v>
      </c>
      <c r="D456" s="545"/>
      <c r="E456" s="544"/>
      <c r="F456" s="544"/>
      <c r="G456" s="544"/>
      <c r="H456" s="75"/>
      <c r="J456" s="544"/>
      <c r="K456" s="544"/>
      <c r="L456" s="545"/>
      <c r="M456" s="544"/>
    </row>
    <row r="457" spans="1:13" s="74" customFormat="1" ht="14.4" customHeight="1" x14ac:dyDescent="0.3">
      <c r="A457" s="544"/>
      <c r="B457" s="552">
        <v>45020</v>
      </c>
      <c r="C457" s="549" t="s">
        <v>1028</v>
      </c>
      <c r="D457" s="545"/>
      <c r="E457" s="544"/>
      <c r="F457" s="544"/>
      <c r="G457" s="544"/>
      <c r="H457" s="75"/>
      <c r="J457" s="544"/>
      <c r="K457" s="544"/>
      <c r="L457" s="545"/>
      <c r="M457" s="544"/>
    </row>
    <row r="458" spans="1:13" s="74" customFormat="1" ht="14.4" customHeight="1" x14ac:dyDescent="0.3">
      <c r="A458" s="544"/>
      <c r="B458" s="552">
        <v>72032</v>
      </c>
      <c r="C458" s="549" t="s">
        <v>1029</v>
      </c>
      <c r="D458" s="545"/>
      <c r="E458" s="544"/>
      <c r="F458" s="544"/>
      <c r="G458" s="544"/>
      <c r="H458" s="75"/>
      <c r="J458" s="544"/>
      <c r="K458" s="544"/>
      <c r="L458" s="545"/>
      <c r="M458" s="544"/>
    </row>
    <row r="459" spans="1:13" s="74" customFormat="1" ht="14.4" customHeight="1" x14ac:dyDescent="0.3">
      <c r="A459" s="544"/>
      <c r="B459" s="552">
        <v>45115</v>
      </c>
      <c r="C459" s="549" t="s">
        <v>1030</v>
      </c>
      <c r="D459" s="545"/>
      <c r="E459" s="544"/>
      <c r="F459" s="544"/>
      <c r="G459" s="544"/>
      <c r="H459" s="75"/>
      <c r="J459" s="544"/>
      <c r="K459" s="544"/>
      <c r="L459" s="545"/>
      <c r="M459" s="544"/>
    </row>
    <row r="460" spans="1:13" s="74" customFormat="1" ht="14.4" customHeight="1" x14ac:dyDescent="0.3">
      <c r="A460" s="544"/>
      <c r="B460" s="552">
        <v>69037</v>
      </c>
      <c r="C460" s="549" t="s">
        <v>1031</v>
      </c>
      <c r="D460" s="545"/>
      <c r="E460" s="544"/>
      <c r="F460" s="544"/>
      <c r="G460" s="544"/>
      <c r="H460" s="75"/>
      <c r="J460" s="544"/>
      <c r="K460" s="544"/>
      <c r="L460" s="545"/>
      <c r="M460" s="544"/>
    </row>
    <row r="461" spans="1:13" s="74" customFormat="1" ht="14.4" customHeight="1" x14ac:dyDescent="0.3">
      <c r="A461" s="544"/>
      <c r="B461" s="552">
        <v>84055</v>
      </c>
      <c r="C461" s="549" t="s">
        <v>1032</v>
      </c>
      <c r="D461" s="545"/>
      <c r="E461" s="544"/>
      <c r="F461" s="544"/>
      <c r="G461" s="544"/>
      <c r="H461" s="75"/>
      <c r="J461" s="544"/>
      <c r="K461" s="544"/>
      <c r="L461" s="545"/>
      <c r="M461" s="544"/>
    </row>
    <row r="462" spans="1:13" s="74" customFormat="1" ht="14.4" customHeight="1" x14ac:dyDescent="0.3">
      <c r="A462" s="544"/>
      <c r="B462" s="552">
        <v>57030</v>
      </c>
      <c r="C462" s="549" t="s">
        <v>1033</v>
      </c>
      <c r="D462" s="545"/>
      <c r="E462" s="544"/>
      <c r="F462" s="544"/>
      <c r="G462" s="544"/>
      <c r="H462" s="75"/>
      <c r="J462" s="544"/>
      <c r="K462" s="544"/>
      <c r="L462" s="545"/>
      <c r="M462" s="544"/>
    </row>
    <row r="463" spans="1:13" s="74" customFormat="1" ht="14.4" customHeight="1" x14ac:dyDescent="0.3">
      <c r="A463" s="544"/>
      <c r="B463" s="552">
        <v>13015</v>
      </c>
      <c r="C463" s="549" t="s">
        <v>1034</v>
      </c>
      <c r="D463" s="545"/>
      <c r="E463" s="544"/>
      <c r="F463" s="544"/>
      <c r="G463" s="544"/>
      <c r="H463" s="75"/>
      <c r="J463" s="544"/>
      <c r="K463" s="544"/>
      <c r="L463" s="545"/>
      <c r="M463" s="544"/>
    </row>
    <row r="464" spans="1:13" s="74" customFormat="1" ht="14.4" customHeight="1" x14ac:dyDescent="0.3">
      <c r="A464" s="544"/>
      <c r="B464" s="552">
        <v>9040</v>
      </c>
      <c r="C464" s="549" t="s">
        <v>1035</v>
      </c>
      <c r="D464" s="545"/>
      <c r="E464" s="544"/>
      <c r="F464" s="544"/>
      <c r="G464" s="544"/>
      <c r="H464" s="75"/>
      <c r="J464" s="544"/>
      <c r="K464" s="544"/>
      <c r="L464" s="545"/>
      <c r="M464" s="544"/>
    </row>
    <row r="465" spans="1:13" s="74" customFormat="1" ht="14.4" customHeight="1" x14ac:dyDescent="0.3">
      <c r="A465" s="544"/>
      <c r="B465" s="552">
        <v>87025</v>
      </c>
      <c r="C465" s="549" t="s">
        <v>1036</v>
      </c>
      <c r="D465" s="545"/>
      <c r="E465" s="544"/>
      <c r="F465" s="544"/>
      <c r="G465" s="544"/>
      <c r="H465" s="75"/>
      <c r="J465" s="544"/>
      <c r="K465" s="544"/>
      <c r="L465" s="545"/>
      <c r="M465" s="544"/>
    </row>
    <row r="466" spans="1:13" s="74" customFormat="1" ht="14.4" customHeight="1" x14ac:dyDescent="0.3">
      <c r="A466" s="544"/>
      <c r="B466" s="552">
        <v>80037</v>
      </c>
      <c r="C466" s="549" t="s">
        <v>1037</v>
      </c>
      <c r="D466" s="545"/>
      <c r="E466" s="544"/>
      <c r="F466" s="544"/>
      <c r="G466" s="544"/>
      <c r="H466" s="75"/>
      <c r="J466" s="544"/>
      <c r="K466" s="544"/>
      <c r="L466" s="545"/>
      <c r="M466" s="544"/>
    </row>
    <row r="467" spans="1:13" s="74" customFormat="1" ht="14.4" customHeight="1" x14ac:dyDescent="0.3">
      <c r="A467" s="544"/>
      <c r="B467" s="552">
        <v>38055</v>
      </c>
      <c r="C467" s="549" t="s">
        <v>1038</v>
      </c>
      <c r="D467" s="545"/>
      <c r="E467" s="544"/>
      <c r="F467" s="544"/>
      <c r="G467" s="544"/>
      <c r="H467" s="75"/>
      <c r="J467" s="544"/>
      <c r="K467" s="544"/>
      <c r="L467" s="545"/>
      <c r="M467" s="544"/>
    </row>
    <row r="468" spans="1:13" s="74" customFormat="1" ht="14.4" customHeight="1" x14ac:dyDescent="0.3">
      <c r="A468" s="544"/>
      <c r="B468" s="552">
        <v>5032</v>
      </c>
      <c r="C468" s="549" t="s">
        <v>1039</v>
      </c>
      <c r="D468" s="545"/>
      <c r="E468" s="544"/>
      <c r="F468" s="544"/>
      <c r="G468" s="544"/>
      <c r="H468" s="75"/>
      <c r="J468" s="544"/>
      <c r="K468" s="544"/>
      <c r="L468" s="545"/>
      <c r="M468" s="544"/>
    </row>
    <row r="469" spans="1:13" s="74" customFormat="1" ht="14.4" customHeight="1" x14ac:dyDescent="0.3">
      <c r="A469" s="544"/>
      <c r="B469" s="552">
        <v>2005</v>
      </c>
      <c r="C469" s="549" t="s">
        <v>1040</v>
      </c>
      <c r="D469" s="545"/>
      <c r="E469" s="544"/>
      <c r="F469" s="544"/>
      <c r="G469" s="544"/>
      <c r="H469" s="75"/>
      <c r="J469" s="544"/>
      <c r="K469" s="544"/>
      <c r="L469" s="545"/>
      <c r="M469" s="544"/>
    </row>
    <row r="470" spans="1:13" s="74" customFormat="1" ht="14.4" customHeight="1" x14ac:dyDescent="0.3">
      <c r="A470" s="544"/>
      <c r="B470" s="552">
        <v>92010</v>
      </c>
      <c r="C470" s="549" t="s">
        <v>1041</v>
      </c>
      <c r="D470" s="545"/>
      <c r="E470" s="544"/>
      <c r="F470" s="544"/>
      <c r="G470" s="544"/>
      <c r="H470" s="75"/>
      <c r="J470" s="544"/>
      <c r="K470" s="544"/>
      <c r="L470" s="545"/>
      <c r="M470" s="544"/>
    </row>
    <row r="471" spans="1:13" s="74" customFormat="1" ht="14.4" customHeight="1" x14ac:dyDescent="0.3">
      <c r="A471" s="544"/>
      <c r="B471" s="552">
        <v>16005</v>
      </c>
      <c r="C471" s="549" t="s">
        <v>1042</v>
      </c>
      <c r="D471" s="545"/>
      <c r="E471" s="544"/>
      <c r="F471" s="544"/>
      <c r="G471" s="544"/>
      <c r="H471" s="75"/>
      <c r="J471" s="544"/>
      <c r="K471" s="544"/>
      <c r="L471" s="545"/>
      <c r="M471" s="544"/>
    </row>
    <row r="472" spans="1:13" s="74" customFormat="1" ht="14.4" customHeight="1" x14ac:dyDescent="0.3">
      <c r="A472" s="544"/>
      <c r="B472" s="552">
        <v>3015</v>
      </c>
      <c r="C472" s="549" t="s">
        <v>1043</v>
      </c>
      <c r="D472" s="545"/>
      <c r="E472" s="544"/>
      <c r="F472" s="544"/>
      <c r="G472" s="544"/>
      <c r="H472" s="75"/>
      <c r="J472" s="544"/>
      <c r="K472" s="544"/>
      <c r="L472" s="545"/>
      <c r="M472" s="544"/>
    </row>
    <row r="473" spans="1:13" s="74" customFormat="1" ht="14.4" customHeight="1" x14ac:dyDescent="0.3">
      <c r="A473" s="544"/>
      <c r="B473" s="552">
        <v>94205</v>
      </c>
      <c r="C473" s="549" t="s">
        <v>1044</v>
      </c>
      <c r="D473" s="545"/>
      <c r="E473" s="544"/>
      <c r="F473" s="544"/>
      <c r="G473" s="544"/>
      <c r="H473" s="75"/>
      <c r="J473" s="544"/>
      <c r="K473" s="544"/>
      <c r="L473" s="545"/>
      <c r="M473" s="544"/>
    </row>
    <row r="474" spans="1:13" s="74" customFormat="1" ht="14.4" customHeight="1" x14ac:dyDescent="0.3">
      <c r="A474" s="544"/>
      <c r="B474" s="552">
        <v>77030</v>
      </c>
      <c r="C474" s="549" t="s">
        <v>1045</v>
      </c>
      <c r="D474" s="545"/>
      <c r="E474" s="544"/>
      <c r="F474" s="544"/>
      <c r="G474" s="544"/>
      <c r="H474" s="75"/>
      <c r="J474" s="544"/>
      <c r="K474" s="544"/>
      <c r="L474" s="545"/>
      <c r="M474" s="544"/>
    </row>
    <row r="475" spans="1:13" s="74" customFormat="1" ht="14.4" customHeight="1" x14ac:dyDescent="0.3">
      <c r="A475" s="544"/>
      <c r="B475" s="552">
        <v>50113</v>
      </c>
      <c r="C475" s="549" t="s">
        <v>1046</v>
      </c>
      <c r="D475" s="545"/>
      <c r="E475" s="544"/>
      <c r="F475" s="544"/>
      <c r="G475" s="544"/>
      <c r="H475" s="75"/>
      <c r="J475" s="544"/>
      <c r="K475" s="544"/>
      <c r="L475" s="545"/>
      <c r="M475" s="544"/>
    </row>
    <row r="476" spans="1:13" s="74" customFormat="1" ht="14.4" customHeight="1" x14ac:dyDescent="0.3">
      <c r="A476" s="544"/>
      <c r="B476" s="552">
        <v>46025</v>
      </c>
      <c r="C476" s="549" t="s">
        <v>1047</v>
      </c>
      <c r="D476" s="545"/>
      <c r="E476" s="544"/>
      <c r="F476" s="544"/>
      <c r="G476" s="544"/>
      <c r="H476" s="75"/>
      <c r="J476" s="544"/>
      <c r="K476" s="544"/>
      <c r="L476" s="545"/>
      <c r="M476" s="544"/>
    </row>
    <row r="477" spans="1:13" s="74" customFormat="1" ht="14.4" customHeight="1" x14ac:dyDescent="0.3">
      <c r="A477" s="544"/>
      <c r="B477" s="552">
        <v>71070</v>
      </c>
      <c r="C477" s="549" t="s">
        <v>1048</v>
      </c>
      <c r="D477" s="545"/>
      <c r="E477" s="544"/>
      <c r="F477" s="544"/>
      <c r="G477" s="544"/>
      <c r="H477" s="75"/>
      <c r="J477" s="544"/>
      <c r="K477" s="544"/>
      <c r="L477" s="545"/>
      <c r="M477" s="544"/>
    </row>
    <row r="478" spans="1:13" s="74" customFormat="1" ht="14.4" customHeight="1" x14ac:dyDescent="0.3">
      <c r="A478" s="544"/>
      <c r="B478" s="552">
        <v>30020</v>
      </c>
      <c r="C478" s="549" t="s">
        <v>1049</v>
      </c>
      <c r="D478" s="545"/>
      <c r="E478" s="544"/>
      <c r="F478" s="544"/>
      <c r="G478" s="544"/>
      <c r="H478" s="75"/>
      <c r="J478" s="544"/>
      <c r="K478" s="544"/>
      <c r="L478" s="545"/>
      <c r="M478" s="544"/>
    </row>
    <row r="479" spans="1:13" s="74" customFormat="1" ht="14.4" customHeight="1" x14ac:dyDescent="0.3">
      <c r="A479" s="544"/>
      <c r="B479" s="552">
        <v>80045</v>
      </c>
      <c r="C479" s="549" t="s">
        <v>1050</v>
      </c>
      <c r="D479" s="545"/>
      <c r="E479" s="544"/>
      <c r="F479" s="544"/>
      <c r="G479" s="544"/>
      <c r="H479" s="75"/>
      <c r="J479" s="544"/>
      <c r="K479" s="544"/>
      <c r="L479" s="545"/>
      <c r="M479" s="544"/>
    </row>
    <row r="480" spans="1:13" s="74" customFormat="1" ht="14.4" customHeight="1" x14ac:dyDescent="0.3">
      <c r="A480" s="544"/>
      <c r="B480" s="552">
        <v>32043</v>
      </c>
      <c r="C480" s="549" t="s">
        <v>1051</v>
      </c>
      <c r="D480" s="545"/>
      <c r="E480" s="544"/>
      <c r="F480" s="544"/>
      <c r="G480" s="544"/>
      <c r="H480" s="75"/>
      <c r="J480" s="544"/>
      <c r="K480" s="544"/>
      <c r="L480" s="545"/>
      <c r="M480" s="544"/>
    </row>
    <row r="481" spans="1:13" s="74" customFormat="1" ht="14.4" customHeight="1" x14ac:dyDescent="0.3">
      <c r="A481" s="544"/>
      <c r="B481" s="552">
        <v>13095</v>
      </c>
      <c r="C481" s="549" t="s">
        <v>1052</v>
      </c>
      <c r="D481" s="545"/>
      <c r="E481" s="544"/>
      <c r="F481" s="544"/>
      <c r="G481" s="544"/>
      <c r="H481" s="75"/>
      <c r="J481" s="544"/>
      <c r="K481" s="544"/>
      <c r="L481" s="545"/>
      <c r="M481" s="544"/>
    </row>
    <row r="482" spans="1:13" s="74" customFormat="1" ht="14.4" customHeight="1" x14ac:dyDescent="0.3">
      <c r="A482" s="544"/>
      <c r="B482" s="552">
        <v>6030</v>
      </c>
      <c r="C482" s="549" t="s">
        <v>1053</v>
      </c>
      <c r="D482" s="545"/>
      <c r="E482" s="544"/>
      <c r="F482" s="544"/>
      <c r="G482" s="544"/>
      <c r="H482" s="75"/>
      <c r="J482" s="544"/>
      <c r="K482" s="544"/>
      <c r="L482" s="545"/>
      <c r="M482" s="544"/>
    </row>
    <row r="483" spans="1:13" s="74" customFormat="1" ht="14.4" customHeight="1" x14ac:dyDescent="0.3">
      <c r="A483" s="544"/>
      <c r="B483" s="552">
        <v>96030</v>
      </c>
      <c r="C483" s="549" t="s">
        <v>1054</v>
      </c>
      <c r="D483" s="545"/>
      <c r="E483" s="544"/>
      <c r="F483" s="544"/>
      <c r="G483" s="544"/>
      <c r="H483" s="75"/>
      <c r="J483" s="544"/>
      <c r="K483" s="544"/>
      <c r="L483" s="545"/>
      <c r="M483" s="544"/>
    </row>
    <row r="484" spans="1:13" s="74" customFormat="1" ht="14.4" customHeight="1" x14ac:dyDescent="0.3">
      <c r="A484" s="544"/>
      <c r="B484" s="552">
        <v>72020</v>
      </c>
      <c r="C484" s="549" t="s">
        <v>1055</v>
      </c>
      <c r="D484" s="545"/>
      <c r="E484" s="544"/>
      <c r="F484" s="544"/>
      <c r="G484" s="544"/>
      <c r="H484" s="75"/>
      <c r="J484" s="544"/>
      <c r="K484" s="544"/>
      <c r="L484" s="545"/>
      <c r="M484" s="544"/>
    </row>
    <row r="485" spans="1:13" s="74" customFormat="1" ht="14.4" customHeight="1" x14ac:dyDescent="0.3">
      <c r="A485" s="544"/>
      <c r="B485" s="552">
        <v>66097</v>
      </c>
      <c r="C485" s="549" t="s">
        <v>1056</v>
      </c>
      <c r="D485" s="545"/>
      <c r="E485" s="544"/>
      <c r="F485" s="544"/>
      <c r="G485" s="544"/>
      <c r="H485" s="75"/>
      <c r="J485" s="544"/>
      <c r="K485" s="544"/>
      <c r="L485" s="545"/>
      <c r="M485" s="544"/>
    </row>
    <row r="486" spans="1:13" s="74" customFormat="1" ht="14.4" customHeight="1" x14ac:dyDescent="0.3">
      <c r="A486" s="544"/>
      <c r="B486" s="552">
        <v>71055</v>
      </c>
      <c r="C486" s="549" t="s">
        <v>1057</v>
      </c>
      <c r="D486" s="545"/>
      <c r="E486" s="544"/>
      <c r="F486" s="544"/>
      <c r="G486" s="544"/>
      <c r="H486" s="75"/>
      <c r="J486" s="544"/>
      <c r="K486" s="544"/>
      <c r="L486" s="545"/>
      <c r="M486" s="544"/>
    </row>
    <row r="487" spans="1:13" s="74" customFormat="1" ht="14.4" customHeight="1" x14ac:dyDescent="0.3">
      <c r="A487" s="544"/>
      <c r="B487" s="552">
        <v>71140</v>
      </c>
      <c r="C487" s="549" t="s">
        <v>1058</v>
      </c>
      <c r="D487" s="545"/>
      <c r="E487" s="544"/>
      <c r="F487" s="544"/>
      <c r="G487" s="544"/>
      <c r="H487" s="75"/>
      <c r="J487" s="544"/>
      <c r="K487" s="544"/>
      <c r="L487" s="545"/>
      <c r="M487" s="544"/>
    </row>
    <row r="488" spans="1:13" s="74" customFormat="1" ht="14.4" customHeight="1" x14ac:dyDescent="0.3">
      <c r="A488" s="544"/>
      <c r="B488" s="552">
        <v>96025</v>
      </c>
      <c r="C488" s="549" t="s">
        <v>1059</v>
      </c>
      <c r="D488" s="545"/>
      <c r="E488" s="544"/>
      <c r="F488" s="544"/>
      <c r="G488" s="544"/>
      <c r="H488" s="75"/>
      <c r="J488" s="544"/>
      <c r="K488" s="544"/>
      <c r="L488" s="545"/>
      <c r="M488" s="544"/>
    </row>
    <row r="489" spans="1:13" s="74" customFormat="1" ht="14.4" customHeight="1" x14ac:dyDescent="0.3">
      <c r="A489" s="544"/>
      <c r="B489" s="552">
        <v>82030</v>
      </c>
      <c r="C489" s="549" t="s">
        <v>652</v>
      </c>
      <c r="D489" s="545"/>
      <c r="E489" s="544"/>
      <c r="F489" s="544"/>
      <c r="G489" s="544"/>
      <c r="H489" s="75"/>
      <c r="J489" s="544"/>
      <c r="K489" s="544"/>
      <c r="L489" s="545"/>
      <c r="M489" s="544"/>
    </row>
    <row r="490" spans="1:13" s="74" customFormat="1" ht="14.4" customHeight="1" x14ac:dyDescent="0.3">
      <c r="A490" s="544"/>
      <c r="B490" s="552">
        <v>34017</v>
      </c>
      <c r="C490" s="549" t="s">
        <v>1060</v>
      </c>
      <c r="D490" s="545"/>
      <c r="E490" s="544"/>
      <c r="F490" s="544"/>
      <c r="G490" s="544"/>
      <c r="H490" s="75"/>
      <c r="J490" s="544"/>
      <c r="K490" s="544"/>
      <c r="L490" s="545"/>
      <c r="M490" s="544"/>
    </row>
    <row r="491" spans="1:13" s="74" customFormat="1" ht="14.4" customHeight="1" x14ac:dyDescent="0.3">
      <c r="A491" s="544"/>
      <c r="B491" s="552">
        <v>84020</v>
      </c>
      <c r="C491" s="549" t="s">
        <v>1061</v>
      </c>
      <c r="D491" s="545"/>
      <c r="E491" s="544"/>
      <c r="F491" s="544"/>
      <c r="G491" s="544"/>
      <c r="H491" s="75"/>
      <c r="J491" s="544"/>
      <c r="K491" s="544"/>
      <c r="L491" s="545"/>
      <c r="M491" s="544"/>
    </row>
    <row r="492" spans="1:13" s="74" customFormat="1" ht="14.4" customHeight="1" x14ac:dyDescent="0.3">
      <c r="A492" s="544"/>
      <c r="B492" s="552">
        <v>97022</v>
      </c>
      <c r="C492" s="549" t="s">
        <v>1062</v>
      </c>
      <c r="D492" s="545"/>
      <c r="E492" s="544"/>
      <c r="F492" s="544"/>
      <c r="G492" s="544"/>
      <c r="H492" s="75"/>
      <c r="J492" s="544"/>
      <c r="K492" s="544"/>
      <c r="L492" s="545"/>
      <c r="M492" s="544"/>
    </row>
    <row r="493" spans="1:13" s="74" customFormat="1" ht="14.4" customHeight="1" x14ac:dyDescent="0.3">
      <c r="A493" s="544"/>
      <c r="B493" s="552">
        <v>2047</v>
      </c>
      <c r="C493" s="549" t="s">
        <v>1063</v>
      </c>
      <c r="D493" s="545"/>
      <c r="E493" s="544"/>
      <c r="F493" s="544"/>
      <c r="G493" s="544"/>
      <c r="H493" s="75"/>
      <c r="J493" s="544"/>
      <c r="K493" s="544"/>
      <c r="L493" s="545"/>
      <c r="M493" s="544"/>
    </row>
    <row r="494" spans="1:13" s="74" customFormat="1" ht="14.4" customHeight="1" x14ac:dyDescent="0.3">
      <c r="A494" s="544"/>
      <c r="B494" s="552">
        <v>34048</v>
      </c>
      <c r="C494" s="549" t="s">
        <v>655</v>
      </c>
      <c r="D494" s="545"/>
      <c r="E494" s="544"/>
      <c r="F494" s="544"/>
      <c r="G494" s="544"/>
      <c r="H494" s="75"/>
      <c r="J494" s="544"/>
      <c r="K494" s="544"/>
      <c r="L494" s="545"/>
      <c r="M494" s="544"/>
    </row>
    <row r="495" spans="1:13" s="74" customFormat="1" ht="14.4" customHeight="1" x14ac:dyDescent="0.3">
      <c r="A495" s="544"/>
      <c r="B495" s="552">
        <v>95040</v>
      </c>
      <c r="C495" s="549" t="s">
        <v>1064</v>
      </c>
      <c r="D495" s="545"/>
      <c r="E495" s="544"/>
      <c r="F495" s="544"/>
      <c r="G495" s="544"/>
      <c r="H495" s="75"/>
      <c r="J495" s="544"/>
      <c r="K495" s="544"/>
      <c r="L495" s="545"/>
      <c r="M495" s="544"/>
    </row>
    <row r="496" spans="1:13" s="74" customFormat="1" ht="14.4" customHeight="1" x14ac:dyDescent="0.3">
      <c r="A496" s="544"/>
      <c r="B496" s="552">
        <v>45030</v>
      </c>
      <c r="C496" s="549" t="s">
        <v>1065</v>
      </c>
      <c r="D496" s="545"/>
      <c r="E496" s="544"/>
      <c r="F496" s="544"/>
      <c r="G496" s="544"/>
      <c r="H496" s="75"/>
      <c r="J496" s="544"/>
      <c r="K496" s="544"/>
      <c r="L496" s="545"/>
      <c r="M496" s="544"/>
    </row>
    <row r="497" spans="1:13" s="74" customFormat="1" ht="14.4" customHeight="1" x14ac:dyDescent="0.3">
      <c r="A497" s="544"/>
      <c r="B497" s="552">
        <v>87035</v>
      </c>
      <c r="C497" s="549" t="s">
        <v>1066</v>
      </c>
      <c r="D497" s="545"/>
      <c r="E497" s="544"/>
      <c r="F497" s="544"/>
      <c r="G497" s="544"/>
      <c r="H497" s="75"/>
      <c r="J497" s="544"/>
      <c r="K497" s="544"/>
      <c r="L497" s="545"/>
      <c r="M497" s="544"/>
    </row>
    <row r="498" spans="1:13" s="74" customFormat="1" ht="14.4" customHeight="1" x14ac:dyDescent="0.3">
      <c r="A498" s="544"/>
      <c r="B498" s="552">
        <v>88090</v>
      </c>
      <c r="C498" s="549" t="s">
        <v>1067</v>
      </c>
      <c r="D498" s="545"/>
      <c r="E498" s="544"/>
      <c r="F498" s="544"/>
      <c r="G498" s="544"/>
      <c r="H498" s="75"/>
      <c r="J498" s="544"/>
      <c r="K498" s="544"/>
      <c r="L498" s="545"/>
      <c r="M498" s="544"/>
    </row>
    <row r="499" spans="1:13" s="74" customFormat="1" ht="14.4" customHeight="1" x14ac:dyDescent="0.3">
      <c r="A499" s="544"/>
      <c r="B499" s="552">
        <v>75040</v>
      </c>
      <c r="C499" s="549" t="s">
        <v>1068</v>
      </c>
      <c r="D499" s="545"/>
      <c r="E499" s="544"/>
      <c r="F499" s="544"/>
      <c r="G499" s="544"/>
      <c r="H499" s="75"/>
      <c r="J499" s="544"/>
      <c r="K499" s="544"/>
      <c r="L499" s="545"/>
      <c r="M499" s="544"/>
    </row>
    <row r="500" spans="1:13" s="74" customFormat="1" ht="14.4" customHeight="1" x14ac:dyDescent="0.3">
      <c r="A500" s="544"/>
      <c r="B500" s="552">
        <v>9065</v>
      </c>
      <c r="C500" s="549" t="s">
        <v>1069</v>
      </c>
      <c r="D500" s="545"/>
      <c r="E500" s="544"/>
      <c r="F500" s="544"/>
      <c r="G500" s="544"/>
      <c r="H500" s="75"/>
      <c r="J500" s="544"/>
      <c r="K500" s="544"/>
      <c r="L500" s="545"/>
      <c r="M500" s="544"/>
    </row>
    <row r="501" spans="1:13" s="74" customFormat="1" ht="14.4" customHeight="1" x14ac:dyDescent="0.3">
      <c r="A501" s="544"/>
      <c r="B501" s="552">
        <v>32033</v>
      </c>
      <c r="C501" s="549" t="s">
        <v>1070</v>
      </c>
      <c r="D501" s="545"/>
      <c r="E501" s="544"/>
      <c r="F501" s="544"/>
      <c r="G501" s="544"/>
      <c r="H501" s="75"/>
      <c r="J501" s="544"/>
      <c r="K501" s="544"/>
      <c r="L501" s="545"/>
      <c r="M501" s="544"/>
    </row>
    <row r="502" spans="1:13" s="74" customFormat="1" ht="14.4" customHeight="1" x14ac:dyDescent="0.3">
      <c r="A502" s="544"/>
      <c r="B502" s="552">
        <v>23027</v>
      </c>
      <c r="C502" s="549" t="s">
        <v>1071</v>
      </c>
      <c r="D502" s="545"/>
      <c r="E502" s="544"/>
      <c r="F502" s="544"/>
      <c r="G502" s="544"/>
      <c r="H502" s="75"/>
      <c r="J502" s="544"/>
      <c r="K502" s="544"/>
      <c r="L502" s="545"/>
      <c r="M502" s="544"/>
    </row>
    <row r="503" spans="1:13" s="74" customFormat="1" ht="14.4" customHeight="1" x14ac:dyDescent="0.3">
      <c r="A503" s="544"/>
      <c r="B503" s="552">
        <v>42032</v>
      </c>
      <c r="C503" s="549" t="s">
        <v>1072</v>
      </c>
      <c r="D503" s="545"/>
      <c r="E503" s="544"/>
      <c r="F503" s="544"/>
      <c r="G503" s="544"/>
      <c r="H503" s="75"/>
      <c r="J503" s="544"/>
      <c r="K503" s="544"/>
      <c r="L503" s="545"/>
      <c r="M503" s="544"/>
    </row>
    <row r="504" spans="1:13" s="74" customFormat="1" ht="14.4" customHeight="1" x14ac:dyDescent="0.3">
      <c r="A504" s="544"/>
      <c r="B504" s="552">
        <v>96040</v>
      </c>
      <c r="C504" s="549" t="s">
        <v>1073</v>
      </c>
      <c r="D504" s="545"/>
      <c r="E504" s="544"/>
      <c r="F504" s="544"/>
      <c r="G504" s="544"/>
      <c r="H504" s="75"/>
      <c r="J504" s="544"/>
      <c r="K504" s="544"/>
      <c r="L504" s="545"/>
      <c r="M504" s="544"/>
    </row>
    <row r="505" spans="1:13" s="74" customFormat="1" ht="14.4" customHeight="1" x14ac:dyDescent="0.3">
      <c r="A505" s="544"/>
      <c r="B505" s="552">
        <v>87010</v>
      </c>
      <c r="C505" s="549" t="s">
        <v>1074</v>
      </c>
      <c r="D505" s="545"/>
      <c r="E505" s="544"/>
      <c r="F505" s="544"/>
      <c r="G505" s="544"/>
      <c r="H505" s="75"/>
      <c r="J505" s="544"/>
      <c r="K505" s="544"/>
      <c r="L505" s="545"/>
      <c r="M505" s="544"/>
    </row>
    <row r="506" spans="1:13" s="74" customFormat="1" ht="14.4" customHeight="1" x14ac:dyDescent="0.3">
      <c r="A506" s="544"/>
      <c r="B506" s="552">
        <v>84100</v>
      </c>
      <c r="C506" s="549" t="s">
        <v>1075</v>
      </c>
      <c r="D506" s="545"/>
      <c r="E506" s="544"/>
      <c r="F506" s="544"/>
      <c r="G506" s="544"/>
      <c r="H506" s="75"/>
      <c r="J506" s="544"/>
      <c r="K506" s="544"/>
      <c r="L506" s="545"/>
      <c r="M506" s="544"/>
    </row>
    <row r="507" spans="1:13" s="74" customFormat="1" ht="14.4" customHeight="1" x14ac:dyDescent="0.3">
      <c r="A507" s="544"/>
      <c r="B507" s="552">
        <v>62037</v>
      </c>
      <c r="C507" s="549" t="s">
        <v>1076</v>
      </c>
      <c r="D507" s="545"/>
      <c r="E507" s="544"/>
      <c r="F507" s="544"/>
      <c r="G507" s="544"/>
      <c r="H507" s="75"/>
      <c r="J507" s="544"/>
      <c r="K507" s="544"/>
      <c r="L507" s="545"/>
      <c r="M507" s="544"/>
    </row>
    <row r="508" spans="1:13" s="74" customFormat="1" ht="14.4" customHeight="1" x14ac:dyDescent="0.3">
      <c r="A508" s="544"/>
      <c r="B508" s="552">
        <v>85105</v>
      </c>
      <c r="C508" s="549" t="s">
        <v>1077</v>
      </c>
      <c r="D508" s="545"/>
      <c r="E508" s="544"/>
      <c r="F508" s="544"/>
      <c r="G508" s="544"/>
      <c r="H508" s="75"/>
      <c r="J508" s="544"/>
      <c r="K508" s="544"/>
      <c r="L508" s="545"/>
      <c r="M508" s="544"/>
    </row>
    <row r="509" spans="1:13" s="74" customFormat="1" ht="14.4" customHeight="1" x14ac:dyDescent="0.3">
      <c r="A509" s="544"/>
      <c r="B509" s="552">
        <v>60013</v>
      </c>
      <c r="C509" s="549" t="s">
        <v>1078</v>
      </c>
      <c r="D509" s="545"/>
      <c r="E509" s="544"/>
      <c r="F509" s="544"/>
      <c r="G509" s="544"/>
      <c r="H509" s="75"/>
      <c r="J509" s="544"/>
      <c r="K509" s="544"/>
      <c r="L509" s="545"/>
      <c r="M509" s="544"/>
    </row>
    <row r="510" spans="1:13" s="74" customFormat="1" ht="14.4" customHeight="1" x14ac:dyDescent="0.3">
      <c r="A510" s="544"/>
      <c r="B510" s="552">
        <v>55057</v>
      </c>
      <c r="C510" s="549" t="s">
        <v>1079</v>
      </c>
      <c r="D510" s="545"/>
      <c r="E510" s="544"/>
      <c r="F510" s="544"/>
      <c r="G510" s="544"/>
      <c r="H510" s="75"/>
      <c r="J510" s="544"/>
      <c r="K510" s="544"/>
      <c r="L510" s="545"/>
      <c r="M510" s="544"/>
    </row>
    <row r="511" spans="1:13" s="74" customFormat="1" ht="14.4" customHeight="1" x14ac:dyDescent="0.3">
      <c r="A511" s="544"/>
      <c r="B511" s="552">
        <v>42098</v>
      </c>
      <c r="C511" s="549" t="s">
        <v>1080</v>
      </c>
      <c r="D511" s="545"/>
      <c r="E511" s="544"/>
      <c r="F511" s="544"/>
      <c r="G511" s="544"/>
      <c r="H511" s="75"/>
      <c r="J511" s="544"/>
      <c r="K511" s="544"/>
      <c r="L511" s="545"/>
      <c r="M511" s="544"/>
    </row>
    <row r="512" spans="1:13" s="74" customFormat="1" ht="14.4" customHeight="1" x14ac:dyDescent="0.3">
      <c r="A512" s="544"/>
      <c r="B512" s="552">
        <v>71133</v>
      </c>
      <c r="C512" s="549" t="s">
        <v>1081</v>
      </c>
      <c r="D512" s="545"/>
      <c r="E512" s="544"/>
      <c r="F512" s="544"/>
      <c r="G512" s="544"/>
      <c r="H512" s="75"/>
      <c r="J512" s="544"/>
      <c r="K512" s="544"/>
      <c r="L512" s="545"/>
      <c r="M512" s="544"/>
    </row>
    <row r="513" spans="1:13" s="74" customFormat="1" ht="14.4" customHeight="1" x14ac:dyDescent="0.3">
      <c r="A513" s="544"/>
      <c r="B513" s="552">
        <v>10043</v>
      </c>
      <c r="C513" s="549" t="s">
        <v>1082</v>
      </c>
      <c r="D513" s="545"/>
      <c r="E513" s="544"/>
      <c r="F513" s="544"/>
      <c r="G513" s="544"/>
      <c r="H513" s="75"/>
      <c r="J513" s="544"/>
      <c r="K513" s="544"/>
      <c r="L513" s="545"/>
      <c r="M513" s="544"/>
    </row>
    <row r="514" spans="1:13" s="74" customFormat="1" ht="14.4" customHeight="1" x14ac:dyDescent="0.3">
      <c r="A514" s="544"/>
      <c r="B514" s="552">
        <v>80078</v>
      </c>
      <c r="C514" s="549" t="s">
        <v>1083</v>
      </c>
      <c r="D514" s="545"/>
      <c r="E514" s="544"/>
      <c r="F514" s="544"/>
      <c r="G514" s="544"/>
      <c r="H514" s="75"/>
      <c r="J514" s="544"/>
      <c r="K514" s="544"/>
      <c r="L514" s="545"/>
      <c r="M514" s="544"/>
    </row>
    <row r="515" spans="1:13" s="74" customFormat="1" ht="14.4" customHeight="1" x14ac:dyDescent="0.3">
      <c r="A515" s="544"/>
      <c r="B515" s="552">
        <v>6035</v>
      </c>
      <c r="C515" s="549" t="s">
        <v>1084</v>
      </c>
      <c r="D515" s="545"/>
      <c r="E515" s="544"/>
      <c r="F515" s="544"/>
      <c r="G515" s="544"/>
      <c r="H515" s="75"/>
      <c r="J515" s="544"/>
      <c r="K515" s="544"/>
      <c r="L515" s="545"/>
      <c r="M515" s="544"/>
    </row>
    <row r="516" spans="1:13" s="74" customFormat="1" ht="14.4" customHeight="1" x14ac:dyDescent="0.3">
      <c r="A516" s="544"/>
      <c r="B516" s="552">
        <v>4020</v>
      </c>
      <c r="C516" s="549" t="s">
        <v>1085</v>
      </c>
      <c r="D516" s="545"/>
      <c r="E516" s="544"/>
      <c r="F516" s="544"/>
      <c r="G516" s="544"/>
      <c r="H516" s="75"/>
      <c r="J516" s="544"/>
      <c r="K516" s="544"/>
      <c r="L516" s="545"/>
      <c r="M516" s="544"/>
    </row>
    <row r="517" spans="1:13" s="74" customFormat="1" ht="14.4" customHeight="1" x14ac:dyDescent="0.3">
      <c r="A517" s="544"/>
      <c r="B517" s="552">
        <v>34135</v>
      </c>
      <c r="C517" s="549" t="s">
        <v>1086</v>
      </c>
      <c r="D517" s="545"/>
      <c r="E517" s="544"/>
      <c r="F517" s="544"/>
      <c r="G517" s="544"/>
      <c r="H517" s="75"/>
      <c r="J517" s="544"/>
      <c r="K517" s="544"/>
      <c r="L517" s="545"/>
      <c r="M517" s="544"/>
    </row>
    <row r="518" spans="1:13" s="74" customFormat="1" ht="14.4" customHeight="1" x14ac:dyDescent="0.3">
      <c r="A518" s="544"/>
      <c r="B518" s="552">
        <v>98055</v>
      </c>
      <c r="C518" s="549" t="s">
        <v>1087</v>
      </c>
      <c r="D518" s="545"/>
      <c r="E518" s="544"/>
      <c r="F518" s="544"/>
      <c r="G518" s="544"/>
      <c r="H518" s="75"/>
      <c r="J518" s="544"/>
      <c r="K518" s="544"/>
      <c r="L518" s="545"/>
      <c r="M518" s="544"/>
    </row>
    <row r="519" spans="1:13" s="74" customFormat="1" ht="14.4" customHeight="1" x14ac:dyDescent="0.3">
      <c r="A519" s="544"/>
      <c r="B519" s="552">
        <v>71005</v>
      </c>
      <c r="C519" s="549" t="s">
        <v>1088</v>
      </c>
      <c r="D519" s="545"/>
      <c r="E519" s="544"/>
      <c r="F519" s="544"/>
      <c r="G519" s="544"/>
      <c r="H519" s="75"/>
      <c r="J519" s="544"/>
      <c r="K519" s="544"/>
      <c r="L519" s="545"/>
      <c r="M519" s="544"/>
    </row>
    <row r="520" spans="1:13" s="74" customFormat="1" ht="14.4" customHeight="1" x14ac:dyDescent="0.3">
      <c r="A520" s="544"/>
      <c r="B520" s="552">
        <v>13025</v>
      </c>
      <c r="C520" s="549" t="s">
        <v>1089</v>
      </c>
      <c r="D520" s="545"/>
      <c r="E520" s="544"/>
      <c r="F520" s="544"/>
      <c r="G520" s="544"/>
      <c r="H520" s="75"/>
      <c r="J520" s="544"/>
      <c r="K520" s="544"/>
      <c r="L520" s="545"/>
      <c r="M520" s="544"/>
    </row>
    <row r="521" spans="1:13" s="74" customFormat="1" ht="14.4" customHeight="1" x14ac:dyDescent="0.3">
      <c r="A521" s="544"/>
      <c r="B521" s="552">
        <v>12072</v>
      </c>
      <c r="C521" s="549" t="s">
        <v>661</v>
      </c>
      <c r="D521" s="545"/>
      <c r="E521" s="544"/>
      <c r="F521" s="544"/>
      <c r="G521" s="544"/>
      <c r="H521" s="75"/>
      <c r="J521" s="544"/>
      <c r="K521" s="544"/>
      <c r="L521" s="545"/>
      <c r="M521" s="544"/>
    </row>
    <row r="522" spans="1:13" s="74" customFormat="1" ht="14.4" customHeight="1" x14ac:dyDescent="0.3">
      <c r="A522" s="544"/>
      <c r="B522" s="552">
        <v>94215</v>
      </c>
      <c r="C522" s="549" t="s">
        <v>1090</v>
      </c>
      <c r="D522" s="545"/>
      <c r="E522" s="544"/>
      <c r="F522" s="544"/>
      <c r="G522" s="544"/>
      <c r="H522" s="75"/>
      <c r="J522" s="544"/>
      <c r="K522" s="544"/>
      <c r="L522" s="545"/>
      <c r="M522" s="544"/>
    </row>
    <row r="523" spans="1:13" s="74" customFormat="1" ht="14.4" customHeight="1" x14ac:dyDescent="0.3">
      <c r="A523" s="544"/>
      <c r="B523" s="552">
        <v>89010</v>
      </c>
      <c r="C523" s="549" t="s">
        <v>1091</v>
      </c>
      <c r="D523" s="545"/>
      <c r="E523" s="544"/>
      <c r="F523" s="544"/>
      <c r="G523" s="544"/>
      <c r="H523" s="75"/>
      <c r="J523" s="544"/>
      <c r="K523" s="544"/>
      <c r="L523" s="545"/>
      <c r="M523" s="544"/>
    </row>
    <row r="524" spans="1:13" s="74" customFormat="1" ht="14.4" customHeight="1" x14ac:dyDescent="0.3">
      <c r="A524" s="544"/>
      <c r="B524" s="552">
        <v>14065</v>
      </c>
      <c r="C524" s="549" t="s">
        <v>1092</v>
      </c>
      <c r="D524" s="545"/>
      <c r="E524" s="544"/>
      <c r="F524" s="544"/>
      <c r="G524" s="544"/>
      <c r="H524" s="75"/>
      <c r="J524" s="544"/>
      <c r="K524" s="544"/>
      <c r="L524" s="545"/>
      <c r="M524" s="544"/>
    </row>
    <row r="525" spans="1:13" s="74" customFormat="1" ht="14.4" customHeight="1" x14ac:dyDescent="0.3">
      <c r="A525" s="544"/>
      <c r="B525" s="552">
        <v>79037</v>
      </c>
      <c r="C525" s="549" t="s">
        <v>1093</v>
      </c>
      <c r="D525" s="545"/>
      <c r="E525" s="544"/>
      <c r="F525" s="544"/>
      <c r="G525" s="544"/>
      <c r="H525" s="75"/>
      <c r="J525" s="544"/>
      <c r="K525" s="544"/>
      <c r="L525" s="545"/>
      <c r="M525" s="544"/>
    </row>
    <row r="526" spans="1:13" s="74" customFormat="1" ht="14.4" customHeight="1" x14ac:dyDescent="0.3">
      <c r="A526" s="544"/>
      <c r="B526" s="552">
        <v>98050</v>
      </c>
      <c r="C526" s="549" t="s">
        <v>1094</v>
      </c>
      <c r="D526" s="545"/>
      <c r="E526" s="544"/>
      <c r="F526" s="544"/>
      <c r="G526" s="544"/>
      <c r="H526" s="75"/>
      <c r="J526" s="544"/>
      <c r="K526" s="544"/>
      <c r="L526" s="545"/>
      <c r="M526" s="544"/>
    </row>
    <row r="527" spans="1:13" s="74" customFormat="1" ht="14.4" customHeight="1" x14ac:dyDescent="0.3">
      <c r="A527" s="544"/>
      <c r="B527" s="552">
        <v>91025</v>
      </c>
      <c r="C527" s="549" t="s">
        <v>1095</v>
      </c>
      <c r="D527" s="545"/>
      <c r="E527" s="544"/>
      <c r="F527" s="544"/>
      <c r="G527" s="544"/>
      <c r="H527" s="75"/>
      <c r="J527" s="544"/>
      <c r="K527" s="544"/>
      <c r="L527" s="545"/>
      <c r="M527" s="544"/>
    </row>
    <row r="528" spans="1:13" s="74" customFormat="1" ht="14.4" customHeight="1" x14ac:dyDescent="0.3">
      <c r="A528" s="544"/>
      <c r="B528" s="552">
        <v>87015</v>
      </c>
      <c r="C528" s="549" t="s">
        <v>1096</v>
      </c>
      <c r="D528" s="545"/>
      <c r="E528" s="544"/>
      <c r="F528" s="544"/>
      <c r="G528" s="544"/>
      <c r="H528" s="75"/>
      <c r="J528" s="544"/>
      <c r="K528" s="544"/>
      <c r="L528" s="545"/>
      <c r="M528" s="544"/>
    </row>
    <row r="529" spans="1:13" s="74" customFormat="1" ht="14.4" customHeight="1" x14ac:dyDescent="0.3">
      <c r="A529" s="544"/>
      <c r="B529" s="552">
        <v>73020</v>
      </c>
      <c r="C529" s="549" t="s">
        <v>1097</v>
      </c>
      <c r="D529" s="545"/>
      <c r="E529" s="544"/>
      <c r="F529" s="544"/>
      <c r="G529" s="544"/>
      <c r="H529" s="75"/>
      <c r="J529" s="544"/>
      <c r="K529" s="544"/>
      <c r="L529" s="545"/>
      <c r="M529" s="544"/>
    </row>
    <row r="530" spans="1:13" s="74" customFormat="1" ht="14.4" customHeight="1" x14ac:dyDescent="0.3">
      <c r="A530" s="544"/>
      <c r="B530" s="552">
        <v>55037</v>
      </c>
      <c r="C530" s="549" t="s">
        <v>1098</v>
      </c>
      <c r="D530" s="545"/>
      <c r="E530" s="544"/>
      <c r="F530" s="544"/>
      <c r="G530" s="544"/>
      <c r="H530" s="75"/>
      <c r="J530" s="544"/>
      <c r="K530" s="544"/>
      <c r="L530" s="545"/>
      <c r="M530" s="544"/>
    </row>
    <row r="531" spans="1:13" s="74" customFormat="1" ht="14.4" customHeight="1" x14ac:dyDescent="0.3">
      <c r="A531" s="544"/>
      <c r="B531" s="552">
        <v>86042</v>
      </c>
      <c r="C531" s="549" t="s">
        <v>1099</v>
      </c>
      <c r="D531" s="545"/>
      <c r="E531" s="544"/>
      <c r="F531" s="544"/>
      <c r="G531" s="544"/>
      <c r="H531" s="75"/>
      <c r="J531" s="544"/>
      <c r="K531" s="544"/>
      <c r="L531" s="545"/>
      <c r="M531" s="544"/>
    </row>
    <row r="532" spans="1:13" s="74" customFormat="1" ht="14.4" customHeight="1" x14ac:dyDescent="0.3">
      <c r="A532" s="544"/>
      <c r="B532" s="552">
        <v>48015</v>
      </c>
      <c r="C532" s="549" t="s">
        <v>1100</v>
      </c>
      <c r="D532" s="545"/>
      <c r="E532" s="544"/>
      <c r="F532" s="544"/>
      <c r="G532" s="544"/>
      <c r="H532" s="75"/>
      <c r="J532" s="544"/>
      <c r="K532" s="544"/>
      <c r="L532" s="545"/>
      <c r="M532" s="544"/>
    </row>
    <row r="533" spans="1:13" s="74" customFormat="1" ht="14.4" customHeight="1" x14ac:dyDescent="0.3">
      <c r="A533" s="544"/>
      <c r="B533" s="552">
        <v>48010</v>
      </c>
      <c r="C533" s="549" t="s">
        <v>1101</v>
      </c>
      <c r="D533" s="545"/>
      <c r="E533" s="544"/>
      <c r="F533" s="544"/>
      <c r="G533" s="544"/>
      <c r="H533" s="75"/>
      <c r="J533" s="544"/>
      <c r="K533" s="544"/>
      <c r="L533" s="545"/>
      <c r="M533" s="544"/>
    </row>
    <row r="534" spans="1:13" s="74" customFormat="1" ht="14.4" customHeight="1" x14ac:dyDescent="0.3">
      <c r="A534" s="544"/>
      <c r="B534" s="552">
        <v>47047</v>
      </c>
      <c r="C534" s="549" t="s">
        <v>1102</v>
      </c>
      <c r="D534" s="545"/>
      <c r="E534" s="544"/>
      <c r="F534" s="544"/>
      <c r="G534" s="544"/>
      <c r="H534" s="75"/>
      <c r="J534" s="544"/>
      <c r="K534" s="544"/>
      <c r="L534" s="545"/>
      <c r="M534" s="544"/>
    </row>
    <row r="535" spans="1:13" s="74" customFormat="1" ht="14.4" customHeight="1" x14ac:dyDescent="0.3">
      <c r="A535" s="544"/>
      <c r="B535" s="552">
        <v>95010</v>
      </c>
      <c r="C535" s="549" t="s">
        <v>1103</v>
      </c>
      <c r="D535" s="545"/>
      <c r="E535" s="544"/>
      <c r="F535" s="544"/>
      <c r="G535" s="544"/>
      <c r="H535" s="75"/>
      <c r="J535" s="544"/>
      <c r="K535" s="544"/>
      <c r="L535" s="545"/>
      <c r="M535" s="544"/>
    </row>
    <row r="536" spans="1:13" s="74" customFormat="1" ht="14.4" customHeight="1" x14ac:dyDescent="0.3">
      <c r="A536" s="544"/>
      <c r="B536" s="552">
        <v>31130</v>
      </c>
      <c r="C536" s="549" t="s">
        <v>1104</v>
      </c>
      <c r="D536" s="545"/>
      <c r="E536" s="544"/>
      <c r="F536" s="544"/>
      <c r="G536" s="544"/>
      <c r="H536" s="75"/>
      <c r="J536" s="544"/>
      <c r="K536" s="544"/>
      <c r="L536" s="545"/>
      <c r="M536" s="544"/>
    </row>
    <row r="537" spans="1:13" s="74" customFormat="1" ht="14.4" customHeight="1" x14ac:dyDescent="0.3">
      <c r="A537" s="544"/>
      <c r="B537" s="552">
        <v>94068</v>
      </c>
      <c r="C537" s="549" t="s">
        <v>1105</v>
      </c>
      <c r="D537" s="545"/>
      <c r="E537" s="544"/>
      <c r="F537" s="544"/>
      <c r="G537" s="544"/>
      <c r="H537" s="75"/>
      <c r="J537" s="544"/>
      <c r="K537" s="544"/>
      <c r="L537" s="545"/>
      <c r="M537" s="544"/>
    </row>
    <row r="538" spans="1:13" s="74" customFormat="1" ht="14.4" customHeight="1" x14ac:dyDescent="0.3">
      <c r="A538" s="544"/>
      <c r="B538" s="552">
        <v>17015</v>
      </c>
      <c r="C538" s="549" t="s">
        <v>1106</v>
      </c>
      <c r="D538" s="545"/>
      <c r="E538" s="544"/>
      <c r="F538" s="544"/>
      <c r="G538" s="544"/>
      <c r="H538" s="75"/>
      <c r="J538" s="544"/>
      <c r="K538" s="544"/>
      <c r="L538" s="545"/>
      <c r="M538" s="544"/>
    </row>
    <row r="539" spans="1:13" s="74" customFormat="1" ht="14.4" customHeight="1" x14ac:dyDescent="0.3">
      <c r="A539" s="544"/>
      <c r="B539" s="552">
        <v>8030</v>
      </c>
      <c r="C539" s="549" t="s">
        <v>1107</v>
      </c>
      <c r="D539" s="545"/>
      <c r="E539" s="544"/>
      <c r="F539" s="544"/>
      <c r="G539" s="544"/>
      <c r="H539" s="75"/>
      <c r="J539" s="544"/>
      <c r="K539" s="544"/>
      <c r="L539" s="545"/>
      <c r="M539" s="544"/>
    </row>
    <row r="540" spans="1:13" s="74" customFormat="1" ht="14.4" customHeight="1" x14ac:dyDescent="0.3">
      <c r="A540" s="544"/>
      <c r="B540" s="552">
        <v>35015</v>
      </c>
      <c r="C540" s="549" t="s">
        <v>1108</v>
      </c>
      <c r="D540" s="545"/>
      <c r="E540" s="544"/>
      <c r="F540" s="544"/>
      <c r="G540" s="544"/>
      <c r="H540" s="75"/>
      <c r="J540" s="544"/>
      <c r="K540" s="544"/>
      <c r="L540" s="545"/>
      <c r="M540" s="544"/>
    </row>
    <row r="541" spans="1:13" s="74" customFormat="1" ht="14.4" customHeight="1" x14ac:dyDescent="0.3">
      <c r="A541" s="544"/>
      <c r="B541" s="552">
        <v>77065</v>
      </c>
      <c r="C541" s="549" t="s">
        <v>1109</v>
      </c>
      <c r="D541" s="545"/>
      <c r="E541" s="544"/>
      <c r="F541" s="544"/>
      <c r="G541" s="544"/>
      <c r="H541" s="75"/>
      <c r="J541" s="544"/>
      <c r="K541" s="544"/>
      <c r="L541" s="545"/>
      <c r="M541" s="544"/>
    </row>
    <row r="542" spans="1:13" s="74" customFormat="1" ht="14.4" customHeight="1" x14ac:dyDescent="0.3">
      <c r="A542" s="544"/>
      <c r="B542" s="552">
        <v>40010</v>
      </c>
      <c r="C542" s="549" t="s">
        <v>1110</v>
      </c>
      <c r="D542" s="545"/>
      <c r="E542" s="544"/>
      <c r="F542" s="544"/>
      <c r="G542" s="544"/>
      <c r="H542" s="75"/>
      <c r="J542" s="544"/>
      <c r="K542" s="544"/>
      <c r="L542" s="545"/>
      <c r="M542" s="544"/>
    </row>
    <row r="543" spans="1:13" s="74" customFormat="1" ht="14.4" customHeight="1" x14ac:dyDescent="0.3">
      <c r="A543" s="544"/>
      <c r="B543" s="552">
        <v>31095</v>
      </c>
      <c r="C543" s="549" t="s">
        <v>1111</v>
      </c>
      <c r="D543" s="545"/>
      <c r="E543" s="544"/>
      <c r="F543" s="544"/>
      <c r="G543" s="544"/>
      <c r="H543" s="75"/>
      <c r="J543" s="544"/>
      <c r="K543" s="544"/>
      <c r="L543" s="545"/>
      <c r="M543" s="544"/>
    </row>
    <row r="544" spans="1:13" s="74" customFormat="1" ht="14.4" customHeight="1" x14ac:dyDescent="0.3">
      <c r="A544" s="544"/>
      <c r="B544" s="552">
        <v>33045</v>
      </c>
      <c r="C544" s="549" t="s">
        <v>1112</v>
      </c>
      <c r="D544" s="545"/>
      <c r="E544" s="544"/>
      <c r="F544" s="544"/>
      <c r="G544" s="544"/>
      <c r="H544" s="75"/>
      <c r="J544" s="544"/>
      <c r="K544" s="544"/>
      <c r="L544" s="545"/>
      <c r="M544" s="544"/>
    </row>
    <row r="545" spans="1:13" s="74" customFormat="1" ht="14.4" customHeight="1" x14ac:dyDescent="0.3">
      <c r="A545" s="544"/>
      <c r="B545" s="552">
        <v>53015</v>
      </c>
      <c r="C545" s="549" t="s">
        <v>1113</v>
      </c>
      <c r="D545" s="545"/>
      <c r="E545" s="544"/>
      <c r="F545" s="544"/>
      <c r="G545" s="544"/>
      <c r="H545" s="75"/>
      <c r="J545" s="544"/>
      <c r="K545" s="544"/>
      <c r="L545" s="545"/>
      <c r="M545" s="544"/>
    </row>
    <row r="546" spans="1:13" s="74" customFormat="1" ht="14.4" customHeight="1" x14ac:dyDescent="0.3">
      <c r="A546" s="544"/>
      <c r="B546" s="552">
        <v>15030</v>
      </c>
      <c r="C546" s="549" t="s">
        <v>1114</v>
      </c>
      <c r="D546" s="545"/>
      <c r="E546" s="544"/>
      <c r="F546" s="544"/>
      <c r="G546" s="544"/>
      <c r="H546" s="75"/>
      <c r="J546" s="544"/>
      <c r="K546" s="544"/>
      <c r="L546" s="545"/>
      <c r="M546" s="544"/>
    </row>
    <row r="547" spans="1:13" s="74" customFormat="1" ht="14.4" customHeight="1" x14ac:dyDescent="0.3">
      <c r="A547" s="544"/>
      <c r="B547" s="552">
        <v>79022</v>
      </c>
      <c r="C547" s="549" t="s">
        <v>1115</v>
      </c>
      <c r="D547" s="545"/>
      <c r="E547" s="544"/>
      <c r="F547" s="544"/>
      <c r="G547" s="544"/>
      <c r="H547" s="75"/>
      <c r="J547" s="544"/>
      <c r="K547" s="544"/>
      <c r="L547" s="545"/>
      <c r="M547" s="544"/>
    </row>
    <row r="548" spans="1:13" s="74" customFormat="1" ht="14.4" customHeight="1" x14ac:dyDescent="0.3">
      <c r="A548" s="544"/>
      <c r="B548" s="552">
        <v>34097</v>
      </c>
      <c r="C548" s="549" t="s">
        <v>1116</v>
      </c>
      <c r="D548" s="545"/>
      <c r="E548" s="544"/>
      <c r="F548" s="544"/>
      <c r="G548" s="544"/>
      <c r="H548" s="75"/>
      <c r="J548" s="544"/>
      <c r="K548" s="544"/>
      <c r="L548" s="545"/>
      <c r="M548" s="544"/>
    </row>
    <row r="549" spans="1:13" s="74" customFormat="1" ht="14.4" customHeight="1" x14ac:dyDescent="0.3">
      <c r="A549" s="544"/>
      <c r="B549" s="552">
        <v>39085</v>
      </c>
      <c r="C549" s="549" t="s">
        <v>1117</v>
      </c>
      <c r="D549" s="545"/>
      <c r="E549" s="544"/>
      <c r="F549" s="544"/>
      <c r="G549" s="544"/>
      <c r="H549" s="75"/>
      <c r="J549" s="544"/>
      <c r="K549" s="544"/>
      <c r="L549" s="545"/>
      <c r="M549" s="544"/>
    </row>
    <row r="550" spans="1:13" s="74" customFormat="1" ht="14.4" customHeight="1" x14ac:dyDescent="0.3">
      <c r="A550" s="544"/>
      <c r="B550" s="552">
        <v>56055</v>
      </c>
      <c r="C550" s="549" t="s">
        <v>1118</v>
      </c>
      <c r="D550" s="545"/>
      <c r="E550" s="544"/>
      <c r="F550" s="544"/>
      <c r="G550" s="544"/>
      <c r="H550" s="75"/>
      <c r="J550" s="544"/>
      <c r="K550" s="544"/>
      <c r="L550" s="545"/>
      <c r="M550" s="544"/>
    </row>
    <row r="551" spans="1:13" s="74" customFormat="1" ht="14.4" customHeight="1" x14ac:dyDescent="0.3">
      <c r="A551" s="544"/>
      <c r="B551" s="552">
        <v>14035</v>
      </c>
      <c r="C551" s="549" t="s">
        <v>1119</v>
      </c>
      <c r="D551" s="545"/>
      <c r="E551" s="544"/>
      <c r="F551" s="544"/>
      <c r="G551" s="544"/>
      <c r="H551" s="75"/>
      <c r="J551" s="544"/>
      <c r="K551" s="544"/>
      <c r="L551" s="545"/>
      <c r="M551" s="544"/>
    </row>
    <row r="552" spans="1:13" s="74" customFormat="1" ht="14.4" customHeight="1" x14ac:dyDescent="0.3">
      <c r="A552" s="544"/>
      <c r="B552" s="552">
        <v>7065</v>
      </c>
      <c r="C552" s="549" t="s">
        <v>1120</v>
      </c>
      <c r="D552" s="545"/>
      <c r="E552" s="544"/>
      <c r="F552" s="544"/>
      <c r="G552" s="544"/>
      <c r="H552" s="75"/>
      <c r="J552" s="544"/>
      <c r="K552" s="544"/>
      <c r="L552" s="545"/>
      <c r="M552" s="544"/>
    </row>
    <row r="553" spans="1:13" s="74" customFormat="1" ht="14.4" customHeight="1" x14ac:dyDescent="0.3">
      <c r="A553" s="544"/>
      <c r="B553" s="552">
        <v>63023</v>
      </c>
      <c r="C553" s="549" t="s">
        <v>1121</v>
      </c>
      <c r="D553" s="545"/>
      <c r="E553" s="544"/>
      <c r="F553" s="544"/>
      <c r="G553" s="544"/>
      <c r="H553" s="75"/>
      <c r="J553" s="544"/>
      <c r="K553" s="544"/>
      <c r="L553" s="545"/>
      <c r="M553" s="544"/>
    </row>
    <row r="554" spans="1:13" s="74" customFormat="1" ht="14.4" customHeight="1" x14ac:dyDescent="0.3">
      <c r="A554" s="544"/>
      <c r="B554" s="552">
        <v>6050</v>
      </c>
      <c r="C554" s="549" t="s">
        <v>1122</v>
      </c>
      <c r="D554" s="545"/>
      <c r="E554" s="544"/>
      <c r="F554" s="544"/>
      <c r="G554" s="544"/>
      <c r="H554" s="75"/>
      <c r="J554" s="544"/>
      <c r="K554" s="544"/>
      <c r="L554" s="545"/>
      <c r="M554" s="544"/>
    </row>
    <row r="555" spans="1:13" s="74" customFormat="1" ht="14.4" customHeight="1" x14ac:dyDescent="0.3">
      <c r="A555" s="544"/>
      <c r="B555" s="552">
        <v>51065</v>
      </c>
      <c r="C555" s="549" t="s">
        <v>1123</v>
      </c>
      <c r="D555" s="545"/>
      <c r="E555" s="544"/>
      <c r="F555" s="544"/>
      <c r="G555" s="544"/>
      <c r="H555" s="75"/>
      <c r="J555" s="544"/>
      <c r="K555" s="544"/>
      <c r="L555" s="545"/>
      <c r="M555" s="544"/>
    </row>
    <row r="556" spans="1:13" s="74" customFormat="1" ht="14.4" customHeight="1" x14ac:dyDescent="0.3">
      <c r="A556" s="544"/>
      <c r="B556" s="552">
        <v>27015</v>
      </c>
      <c r="C556" s="549" t="s">
        <v>1124</v>
      </c>
      <c r="D556" s="545"/>
      <c r="E556" s="544"/>
      <c r="F556" s="544"/>
      <c r="G556" s="544"/>
      <c r="H556" s="75"/>
      <c r="J556" s="544"/>
      <c r="K556" s="544"/>
      <c r="L556" s="545"/>
      <c r="M556" s="544"/>
    </row>
    <row r="557" spans="1:13" s="74" customFormat="1" ht="14.4" customHeight="1" x14ac:dyDescent="0.3">
      <c r="A557" s="544"/>
      <c r="B557" s="552">
        <v>5065</v>
      </c>
      <c r="C557" s="549" t="s">
        <v>1125</v>
      </c>
      <c r="D557" s="545"/>
      <c r="E557" s="544"/>
      <c r="F557" s="544"/>
      <c r="G557" s="544"/>
      <c r="H557" s="75"/>
      <c r="J557" s="544"/>
      <c r="K557" s="544"/>
      <c r="L557" s="545"/>
      <c r="M557" s="544"/>
    </row>
    <row r="558" spans="1:13" s="74" customFormat="1" ht="14.4" customHeight="1" x14ac:dyDescent="0.3">
      <c r="A558" s="544"/>
      <c r="B558" s="552">
        <v>47010</v>
      </c>
      <c r="C558" s="549" t="s">
        <v>1126</v>
      </c>
      <c r="D558" s="545"/>
      <c r="E558" s="544"/>
      <c r="F558" s="544"/>
      <c r="G558" s="544"/>
      <c r="H558" s="75"/>
      <c r="J558" s="544"/>
      <c r="K558" s="544"/>
      <c r="L558" s="545"/>
      <c r="M558" s="544"/>
    </row>
    <row r="559" spans="1:13" s="74" customFormat="1" ht="14.4" customHeight="1" x14ac:dyDescent="0.3">
      <c r="A559" s="544"/>
      <c r="B559" s="552">
        <v>62025</v>
      </c>
      <c r="C559" s="549" t="s">
        <v>1127</v>
      </c>
      <c r="D559" s="545"/>
      <c r="E559" s="544"/>
      <c r="F559" s="544"/>
      <c r="G559" s="544"/>
      <c r="H559" s="75"/>
      <c r="J559" s="544"/>
      <c r="K559" s="544"/>
      <c r="L559" s="545"/>
      <c r="M559" s="544"/>
    </row>
    <row r="560" spans="1:13" s="74" customFormat="1" ht="14.4" customHeight="1" x14ac:dyDescent="0.3">
      <c r="A560" s="544"/>
      <c r="B560" s="552">
        <v>59015</v>
      </c>
      <c r="C560" s="549" t="s">
        <v>1128</v>
      </c>
      <c r="D560" s="545"/>
      <c r="E560" s="544"/>
      <c r="F560" s="544"/>
      <c r="G560" s="544"/>
      <c r="H560" s="75"/>
      <c r="J560" s="544"/>
      <c r="K560" s="544"/>
      <c r="L560" s="545"/>
      <c r="M560" s="544"/>
    </row>
    <row r="561" spans="1:13" s="74" customFormat="1" ht="14.4" customHeight="1" x14ac:dyDescent="0.3">
      <c r="A561" s="544"/>
      <c r="B561" s="552">
        <v>94255</v>
      </c>
      <c r="C561" s="549" t="s">
        <v>1129</v>
      </c>
      <c r="D561" s="545"/>
      <c r="E561" s="544"/>
      <c r="F561" s="544"/>
      <c r="G561" s="544"/>
      <c r="H561" s="75"/>
      <c r="J561" s="544"/>
      <c r="K561" s="544"/>
      <c r="L561" s="545"/>
      <c r="M561" s="544"/>
    </row>
    <row r="562" spans="1:13" s="74" customFormat="1" ht="14.4" customHeight="1" x14ac:dyDescent="0.3">
      <c r="A562" s="544"/>
      <c r="B562" s="552">
        <v>61040</v>
      </c>
      <c r="C562" s="549" t="s">
        <v>1130</v>
      </c>
      <c r="D562" s="545"/>
      <c r="E562" s="544"/>
      <c r="F562" s="544"/>
      <c r="G562" s="544"/>
      <c r="H562" s="75"/>
      <c r="J562" s="544"/>
      <c r="K562" s="544"/>
      <c r="L562" s="545"/>
      <c r="M562" s="544"/>
    </row>
    <row r="563" spans="1:13" s="74" customFormat="1" ht="14.4" customHeight="1" x14ac:dyDescent="0.3">
      <c r="A563" s="544"/>
      <c r="B563" s="552">
        <v>10030</v>
      </c>
      <c r="C563" s="549" t="s">
        <v>1131</v>
      </c>
      <c r="D563" s="545"/>
      <c r="E563" s="544"/>
      <c r="F563" s="544"/>
      <c r="G563" s="544"/>
      <c r="H563" s="75"/>
      <c r="J563" s="544"/>
      <c r="K563" s="544"/>
      <c r="L563" s="545"/>
      <c r="M563" s="544"/>
    </row>
    <row r="564" spans="1:13" s="74" customFormat="1" ht="14.4" customHeight="1" x14ac:dyDescent="0.3">
      <c r="A564" s="544"/>
      <c r="B564" s="552">
        <v>80027</v>
      </c>
      <c r="C564" s="549" t="s">
        <v>1132</v>
      </c>
      <c r="D564" s="545"/>
      <c r="E564" s="544"/>
      <c r="F564" s="544"/>
      <c r="G564" s="544"/>
      <c r="H564" s="75"/>
      <c r="J564" s="544"/>
      <c r="K564" s="544"/>
      <c r="L564" s="545"/>
      <c r="M564" s="544"/>
    </row>
    <row r="565" spans="1:13" s="74" customFormat="1" ht="14.4" customHeight="1" x14ac:dyDescent="0.3">
      <c r="A565" s="544"/>
      <c r="B565" s="552">
        <v>76008</v>
      </c>
      <c r="C565" s="549" t="s">
        <v>1133</v>
      </c>
      <c r="D565" s="545"/>
      <c r="E565" s="544"/>
      <c r="F565" s="544"/>
      <c r="G565" s="544"/>
      <c r="H565" s="75"/>
      <c r="J565" s="544"/>
      <c r="K565" s="544"/>
      <c r="L565" s="545"/>
      <c r="M565" s="544"/>
    </row>
    <row r="566" spans="1:13" s="74" customFormat="1" ht="14.4" customHeight="1" x14ac:dyDescent="0.3">
      <c r="A566" s="544"/>
      <c r="B566" s="552">
        <v>14040</v>
      </c>
      <c r="C566" s="549" t="s">
        <v>1134</v>
      </c>
      <c r="D566" s="545"/>
      <c r="E566" s="544"/>
      <c r="F566" s="544"/>
      <c r="G566" s="544"/>
      <c r="H566" s="75"/>
      <c r="J566" s="544"/>
      <c r="K566" s="544"/>
      <c r="L566" s="545"/>
      <c r="M566" s="544"/>
    </row>
    <row r="567" spans="1:13" s="74" customFormat="1" ht="14.4" customHeight="1" x14ac:dyDescent="0.3">
      <c r="A567" s="544"/>
      <c r="B567" s="552">
        <v>6040</v>
      </c>
      <c r="C567" s="549" t="s">
        <v>1135</v>
      </c>
      <c r="D567" s="545"/>
      <c r="E567" s="544"/>
      <c r="F567" s="544"/>
      <c r="G567" s="544"/>
      <c r="H567" s="75"/>
      <c r="J567" s="544"/>
      <c r="K567" s="544"/>
      <c r="L567" s="545"/>
      <c r="M567" s="544"/>
    </row>
    <row r="568" spans="1:13" s="74" customFormat="1" ht="14.4" customHeight="1" x14ac:dyDescent="0.3">
      <c r="A568" s="544"/>
      <c r="B568" s="552">
        <v>91010</v>
      </c>
      <c r="C568" s="549" t="s">
        <v>1136</v>
      </c>
      <c r="D568" s="545"/>
      <c r="E568" s="544"/>
      <c r="F568" s="544"/>
      <c r="G568" s="544"/>
      <c r="H568" s="75"/>
      <c r="J568" s="544"/>
      <c r="K568" s="544"/>
      <c r="L568" s="545"/>
      <c r="M568" s="544"/>
    </row>
    <row r="569" spans="1:13" s="74" customFormat="1" ht="14.4" customHeight="1" x14ac:dyDescent="0.3">
      <c r="A569" s="544"/>
      <c r="B569" s="552">
        <v>69070</v>
      </c>
      <c r="C569" s="549" t="s">
        <v>1137</v>
      </c>
      <c r="D569" s="545"/>
      <c r="E569" s="544"/>
      <c r="F569" s="544"/>
      <c r="G569" s="544"/>
      <c r="H569" s="75"/>
      <c r="J569" s="544"/>
      <c r="K569" s="544"/>
      <c r="L569" s="545"/>
      <c r="M569" s="544"/>
    </row>
    <row r="570" spans="1:13" s="74" customFormat="1" ht="14.4" customHeight="1" x14ac:dyDescent="0.3">
      <c r="A570" s="544"/>
      <c r="B570" s="552">
        <v>19062</v>
      </c>
      <c r="C570" s="549" t="s">
        <v>1138</v>
      </c>
      <c r="D570" s="545"/>
      <c r="E570" s="544"/>
      <c r="F570" s="544"/>
      <c r="G570" s="544"/>
      <c r="H570" s="75"/>
      <c r="J570" s="544"/>
      <c r="K570" s="544"/>
      <c r="L570" s="545"/>
      <c r="M570" s="544"/>
    </row>
    <row r="571" spans="1:13" s="74" customFormat="1" ht="14.4" customHeight="1" x14ac:dyDescent="0.3">
      <c r="A571" s="544"/>
      <c r="B571" s="552">
        <v>18070</v>
      </c>
      <c r="C571" s="549" t="s">
        <v>1139</v>
      </c>
      <c r="D571" s="545"/>
      <c r="E571" s="544"/>
      <c r="F571" s="544"/>
      <c r="G571" s="544"/>
      <c r="H571" s="75"/>
      <c r="J571" s="544"/>
      <c r="K571" s="544"/>
      <c r="L571" s="545"/>
      <c r="M571" s="544"/>
    </row>
    <row r="572" spans="1:13" s="74" customFormat="1" ht="14.4" customHeight="1" x14ac:dyDescent="0.3">
      <c r="A572" s="544"/>
      <c r="B572" s="552">
        <v>33095</v>
      </c>
      <c r="C572" s="549" t="s">
        <v>1140</v>
      </c>
      <c r="D572" s="545"/>
      <c r="E572" s="544"/>
      <c r="F572" s="544"/>
      <c r="G572" s="544"/>
      <c r="H572" s="75"/>
      <c r="J572" s="544"/>
      <c r="K572" s="544"/>
      <c r="L572" s="545"/>
      <c r="M572" s="544"/>
    </row>
    <row r="573" spans="1:13" s="74" customFormat="1" ht="14.4" customHeight="1" x14ac:dyDescent="0.3">
      <c r="A573" s="544"/>
      <c r="B573" s="552">
        <v>57075</v>
      </c>
      <c r="C573" s="549" t="s">
        <v>1141</v>
      </c>
      <c r="D573" s="545"/>
      <c r="E573" s="544"/>
      <c r="F573" s="544"/>
      <c r="G573" s="544"/>
      <c r="H573" s="75"/>
      <c r="J573" s="544"/>
      <c r="K573" s="544"/>
      <c r="L573" s="545"/>
      <c r="M573" s="544"/>
    </row>
    <row r="574" spans="1:13" s="74" customFormat="1" ht="14.4" customHeight="1" x14ac:dyDescent="0.3">
      <c r="A574" s="544"/>
      <c r="B574" s="552">
        <v>12015</v>
      </c>
      <c r="C574" s="549" t="s">
        <v>1142</v>
      </c>
      <c r="D574" s="545"/>
      <c r="E574" s="544"/>
      <c r="F574" s="544"/>
      <c r="G574" s="544"/>
      <c r="H574" s="75"/>
      <c r="J574" s="544"/>
      <c r="K574" s="544"/>
      <c r="L574" s="545"/>
      <c r="M574" s="544"/>
    </row>
    <row r="575" spans="1:13" s="74" customFormat="1" ht="14.4" customHeight="1" x14ac:dyDescent="0.3">
      <c r="A575" s="544"/>
      <c r="B575" s="552">
        <v>33090</v>
      </c>
      <c r="C575" s="549" t="s">
        <v>1143</v>
      </c>
      <c r="D575" s="545"/>
      <c r="E575" s="544"/>
      <c r="F575" s="544"/>
      <c r="G575" s="544"/>
      <c r="H575" s="75"/>
      <c r="J575" s="544"/>
      <c r="K575" s="544"/>
      <c r="L575" s="545"/>
      <c r="M575" s="544"/>
    </row>
    <row r="576" spans="1:13" s="74" customFormat="1" ht="14.4" customHeight="1" x14ac:dyDescent="0.3">
      <c r="A576" s="544"/>
      <c r="B576" s="552">
        <v>46017</v>
      </c>
      <c r="C576" s="549" t="s">
        <v>1144</v>
      </c>
      <c r="D576" s="545"/>
      <c r="E576" s="544"/>
      <c r="F576" s="544"/>
      <c r="G576" s="544"/>
      <c r="H576" s="75"/>
      <c r="J576" s="544"/>
      <c r="K576" s="544"/>
      <c r="L576" s="545"/>
      <c r="M576" s="544"/>
    </row>
    <row r="577" spans="1:13" s="74" customFormat="1" ht="14.4" customHeight="1" x14ac:dyDescent="0.3">
      <c r="A577" s="544"/>
      <c r="B577" s="552">
        <v>12065</v>
      </c>
      <c r="C577" s="549" t="s">
        <v>1145</v>
      </c>
      <c r="D577" s="545"/>
      <c r="E577" s="544"/>
      <c r="F577" s="544"/>
      <c r="G577" s="544"/>
      <c r="H577" s="75"/>
      <c r="J577" s="544"/>
      <c r="K577" s="544"/>
      <c r="L577" s="545"/>
      <c r="M577" s="544"/>
    </row>
    <row r="578" spans="1:13" s="74" customFormat="1" ht="14.4" customHeight="1" x14ac:dyDescent="0.3">
      <c r="A578" s="544"/>
      <c r="B578" s="552">
        <v>13100</v>
      </c>
      <c r="C578" s="549" t="s">
        <v>1146</v>
      </c>
      <c r="D578" s="545"/>
      <c r="E578" s="544"/>
      <c r="F578" s="544"/>
      <c r="G578" s="544"/>
      <c r="H578" s="75"/>
      <c r="J578" s="544"/>
      <c r="K578" s="544"/>
      <c r="L578" s="545"/>
      <c r="M578" s="544"/>
    </row>
    <row r="579" spans="1:13" s="74" customFormat="1" ht="14.4" customHeight="1" x14ac:dyDescent="0.3">
      <c r="A579" s="544"/>
      <c r="B579" s="552">
        <v>17055</v>
      </c>
      <c r="C579" s="549" t="s">
        <v>1147</v>
      </c>
      <c r="D579" s="545"/>
      <c r="E579" s="544"/>
      <c r="F579" s="544"/>
      <c r="G579" s="544"/>
      <c r="H579" s="75"/>
      <c r="J579" s="544"/>
      <c r="K579" s="544"/>
      <c r="L579" s="545"/>
      <c r="M579" s="544"/>
    </row>
    <row r="580" spans="1:13" s="74" customFormat="1" ht="14.4" customHeight="1" x14ac:dyDescent="0.3">
      <c r="A580" s="544"/>
      <c r="B580" s="552">
        <v>92005</v>
      </c>
      <c r="C580" s="549" t="s">
        <v>1148</v>
      </c>
      <c r="D580" s="545"/>
      <c r="E580" s="544"/>
      <c r="F580" s="544"/>
      <c r="G580" s="544"/>
      <c r="H580" s="75"/>
      <c r="J580" s="544"/>
      <c r="K580" s="544"/>
      <c r="L580" s="545"/>
      <c r="M580" s="544"/>
    </row>
    <row r="581" spans="1:13" s="74" customFormat="1" ht="14.4" customHeight="1" x14ac:dyDescent="0.3">
      <c r="A581" s="544"/>
      <c r="B581" s="552">
        <v>98012</v>
      </c>
      <c r="C581" s="549" t="s">
        <v>1148</v>
      </c>
      <c r="D581" s="545"/>
      <c r="E581" s="544"/>
      <c r="F581" s="544"/>
      <c r="G581" s="544"/>
      <c r="H581" s="75"/>
      <c r="J581" s="544"/>
      <c r="K581" s="544"/>
      <c r="L581" s="545"/>
      <c r="M581" s="544"/>
    </row>
    <row r="582" spans="1:13" s="74" customFormat="1" ht="14.4" customHeight="1" x14ac:dyDescent="0.3">
      <c r="A582" s="544"/>
      <c r="B582" s="552">
        <v>23072</v>
      </c>
      <c r="C582" s="549" t="s">
        <v>1149</v>
      </c>
      <c r="D582" s="545"/>
      <c r="E582" s="544"/>
      <c r="F582" s="544"/>
      <c r="G582" s="544"/>
      <c r="H582" s="75"/>
      <c r="J582" s="544"/>
      <c r="K582" s="544"/>
      <c r="L582" s="545"/>
      <c r="M582" s="544"/>
    </row>
    <row r="583" spans="1:13" s="74" customFormat="1" ht="14.4" customHeight="1" x14ac:dyDescent="0.3">
      <c r="A583" s="544"/>
      <c r="B583" s="552">
        <v>30005</v>
      </c>
      <c r="C583" s="549" t="s">
        <v>1150</v>
      </c>
      <c r="D583" s="545"/>
      <c r="E583" s="544"/>
      <c r="F583" s="544"/>
      <c r="G583" s="544"/>
      <c r="H583" s="75"/>
      <c r="J583" s="544"/>
      <c r="K583" s="544"/>
      <c r="L583" s="545"/>
      <c r="M583" s="544"/>
    </row>
    <row r="584" spans="1:13" s="74" customFormat="1" ht="14.4" customHeight="1" x14ac:dyDescent="0.3">
      <c r="A584" s="544"/>
      <c r="B584" s="552">
        <v>51025</v>
      </c>
      <c r="C584" s="549" t="s">
        <v>1151</v>
      </c>
      <c r="D584" s="545"/>
      <c r="E584" s="544"/>
      <c r="F584" s="544"/>
      <c r="G584" s="544"/>
      <c r="H584" s="75"/>
      <c r="J584" s="544"/>
      <c r="K584" s="544"/>
      <c r="L584" s="545"/>
      <c r="M584" s="544"/>
    </row>
    <row r="585" spans="1:13" s="74" customFormat="1" ht="14.4" customHeight="1" x14ac:dyDescent="0.3">
      <c r="A585" s="544"/>
      <c r="B585" s="552">
        <v>54105</v>
      </c>
      <c r="C585" s="549" t="s">
        <v>1152</v>
      </c>
      <c r="D585" s="545"/>
      <c r="E585" s="544"/>
      <c r="F585" s="544"/>
      <c r="G585" s="544"/>
      <c r="H585" s="75"/>
      <c r="J585" s="544"/>
      <c r="K585" s="544"/>
      <c r="L585" s="545"/>
      <c r="M585" s="544"/>
    </row>
    <row r="586" spans="1:13" s="74" customFormat="1" ht="14.4" customHeight="1" x14ac:dyDescent="0.3">
      <c r="A586" s="544"/>
      <c r="B586" s="552">
        <v>52055</v>
      </c>
      <c r="C586" s="549" t="s">
        <v>1153</v>
      </c>
      <c r="D586" s="545"/>
      <c r="E586" s="544"/>
      <c r="F586" s="544"/>
      <c r="G586" s="544"/>
      <c r="H586" s="75"/>
      <c r="J586" s="544"/>
      <c r="K586" s="544"/>
      <c r="L586" s="545"/>
      <c r="M586" s="544"/>
    </row>
    <row r="587" spans="1:13" s="74" customFormat="1" ht="14.4" customHeight="1" x14ac:dyDescent="0.3">
      <c r="A587" s="544"/>
      <c r="B587" s="552">
        <v>34038</v>
      </c>
      <c r="C587" s="549" t="s">
        <v>1154</v>
      </c>
      <c r="D587" s="545"/>
      <c r="E587" s="544"/>
      <c r="F587" s="544"/>
      <c r="G587" s="544"/>
      <c r="H587" s="75"/>
      <c r="J587" s="544"/>
      <c r="K587" s="544"/>
      <c r="L587" s="545"/>
      <c r="M587" s="544"/>
    </row>
    <row r="588" spans="1:13" s="74" customFormat="1" ht="14.4" customHeight="1" x14ac:dyDescent="0.3">
      <c r="A588" s="544"/>
      <c r="B588" s="552">
        <v>57020</v>
      </c>
      <c r="C588" s="549" t="s">
        <v>1155</v>
      </c>
      <c r="D588" s="545"/>
      <c r="E588" s="544"/>
      <c r="F588" s="544"/>
      <c r="G588" s="544"/>
      <c r="H588" s="75"/>
      <c r="J588" s="544"/>
      <c r="K588" s="544"/>
      <c r="L588" s="545"/>
      <c r="M588" s="544"/>
    </row>
    <row r="589" spans="1:13" s="74" customFormat="1" ht="14.4" customHeight="1" x14ac:dyDescent="0.3">
      <c r="A589" s="544"/>
      <c r="B589" s="552">
        <v>28025</v>
      </c>
      <c r="C589" s="549" t="s">
        <v>1156</v>
      </c>
      <c r="D589" s="545"/>
      <c r="E589" s="544"/>
      <c r="F589" s="544"/>
      <c r="G589" s="544"/>
      <c r="H589" s="75"/>
      <c r="J589" s="544"/>
      <c r="K589" s="544"/>
      <c r="L589" s="545"/>
      <c r="M589" s="544"/>
    </row>
    <row r="590" spans="1:13" s="74" customFormat="1" ht="14.4" customHeight="1" x14ac:dyDescent="0.3">
      <c r="A590" s="544"/>
      <c r="B590" s="552">
        <v>45080</v>
      </c>
      <c r="C590" s="549" t="s">
        <v>1157</v>
      </c>
      <c r="D590" s="545"/>
      <c r="E590" s="544"/>
      <c r="F590" s="544"/>
      <c r="G590" s="544"/>
      <c r="H590" s="75"/>
      <c r="J590" s="544"/>
      <c r="K590" s="544"/>
      <c r="L590" s="545"/>
      <c r="M590" s="544"/>
    </row>
    <row r="591" spans="1:13" s="74" customFormat="1" ht="14.4" customHeight="1" x14ac:dyDescent="0.3">
      <c r="A591" s="544"/>
      <c r="B591" s="552">
        <v>29100</v>
      </c>
      <c r="C591" s="549" t="s">
        <v>1158</v>
      </c>
      <c r="D591" s="545"/>
      <c r="E591" s="544"/>
      <c r="F591" s="544"/>
      <c r="G591" s="544"/>
      <c r="H591" s="75"/>
      <c r="J591" s="544"/>
      <c r="K591" s="544"/>
      <c r="L591" s="545"/>
      <c r="M591" s="544"/>
    </row>
    <row r="592" spans="1:13" s="74" customFormat="1" ht="14.4" customHeight="1" x14ac:dyDescent="0.3">
      <c r="A592" s="544"/>
      <c r="B592" s="552">
        <v>26055</v>
      </c>
      <c r="C592" s="549" t="s">
        <v>1159</v>
      </c>
      <c r="D592" s="545"/>
      <c r="E592" s="544"/>
      <c r="F592" s="544"/>
      <c r="G592" s="544"/>
      <c r="H592" s="75"/>
      <c r="J592" s="544"/>
      <c r="K592" s="544"/>
      <c r="L592" s="545"/>
      <c r="M592" s="544"/>
    </row>
    <row r="593" spans="1:13" s="74" customFormat="1" ht="14.4" customHeight="1" x14ac:dyDescent="0.3">
      <c r="A593" s="544"/>
      <c r="B593" s="552">
        <v>68005</v>
      </c>
      <c r="C593" s="549" t="s">
        <v>1160</v>
      </c>
      <c r="D593" s="545"/>
      <c r="E593" s="544"/>
      <c r="F593" s="544"/>
      <c r="G593" s="544"/>
      <c r="H593" s="75"/>
      <c r="J593" s="544"/>
      <c r="K593" s="544"/>
      <c r="L593" s="545"/>
      <c r="M593" s="544"/>
    </row>
    <row r="594" spans="1:13" s="74" customFormat="1" ht="14.4" customHeight="1" x14ac:dyDescent="0.3">
      <c r="A594" s="544"/>
      <c r="B594" s="552">
        <v>54115</v>
      </c>
      <c r="C594" s="549" t="s">
        <v>1161</v>
      </c>
      <c r="D594" s="545"/>
      <c r="E594" s="544"/>
      <c r="F594" s="544"/>
      <c r="G594" s="544"/>
      <c r="H594" s="75"/>
      <c r="J594" s="544"/>
      <c r="K594" s="544"/>
      <c r="L594" s="545"/>
      <c r="M594" s="544"/>
    </row>
    <row r="595" spans="1:13" s="74" customFormat="1" ht="14.4" customHeight="1" x14ac:dyDescent="0.3">
      <c r="A595" s="544"/>
      <c r="B595" s="552">
        <v>56065</v>
      </c>
      <c r="C595" s="549" t="s">
        <v>1162</v>
      </c>
      <c r="D595" s="545"/>
      <c r="E595" s="544"/>
      <c r="F595" s="544"/>
      <c r="G595" s="544"/>
      <c r="H595" s="75"/>
      <c r="J595" s="544"/>
      <c r="K595" s="544"/>
      <c r="L595" s="545"/>
      <c r="M595" s="544"/>
    </row>
    <row r="596" spans="1:13" s="74" customFormat="1" ht="14.4" customHeight="1" x14ac:dyDescent="0.3">
      <c r="A596" s="544"/>
      <c r="B596" s="552">
        <v>49125</v>
      </c>
      <c r="C596" s="549" t="s">
        <v>1163</v>
      </c>
      <c r="D596" s="545"/>
      <c r="E596" s="544"/>
      <c r="F596" s="544"/>
      <c r="G596" s="544"/>
      <c r="H596" s="75"/>
      <c r="J596" s="544"/>
      <c r="K596" s="544"/>
      <c r="L596" s="545"/>
      <c r="M596" s="544"/>
    </row>
    <row r="597" spans="1:13" s="74" customFormat="1" ht="14.4" customHeight="1" x14ac:dyDescent="0.3">
      <c r="A597" s="544"/>
      <c r="B597" s="552">
        <v>51085</v>
      </c>
      <c r="C597" s="549" t="s">
        <v>1164</v>
      </c>
      <c r="D597" s="545"/>
      <c r="E597" s="544"/>
      <c r="F597" s="544"/>
      <c r="G597" s="544"/>
      <c r="H597" s="75"/>
      <c r="J597" s="544"/>
      <c r="K597" s="544"/>
      <c r="L597" s="545"/>
      <c r="M597" s="544"/>
    </row>
    <row r="598" spans="1:13" s="74" customFormat="1" ht="14.4" customHeight="1" x14ac:dyDescent="0.3">
      <c r="A598" s="544"/>
      <c r="B598" s="552">
        <v>93030</v>
      </c>
      <c r="C598" s="549" t="s">
        <v>1165</v>
      </c>
      <c r="D598" s="545"/>
      <c r="E598" s="544"/>
      <c r="F598" s="544"/>
      <c r="G598" s="544"/>
      <c r="H598" s="75"/>
      <c r="J598" s="544"/>
      <c r="K598" s="544"/>
      <c r="L598" s="545"/>
      <c r="M598" s="544"/>
    </row>
    <row r="599" spans="1:13" s="74" customFormat="1" ht="14.4" customHeight="1" x14ac:dyDescent="0.3">
      <c r="A599" s="544"/>
      <c r="B599" s="552">
        <v>85045</v>
      </c>
      <c r="C599" s="549" t="s">
        <v>1166</v>
      </c>
      <c r="D599" s="545"/>
      <c r="E599" s="544"/>
      <c r="F599" s="544"/>
      <c r="G599" s="544"/>
      <c r="H599" s="75"/>
      <c r="J599" s="544"/>
      <c r="K599" s="544"/>
      <c r="L599" s="545"/>
      <c r="M599" s="544"/>
    </row>
    <row r="600" spans="1:13" s="74" customFormat="1" ht="14.4" customHeight="1" x14ac:dyDescent="0.3">
      <c r="A600" s="544"/>
      <c r="B600" s="552">
        <v>14010</v>
      </c>
      <c r="C600" s="549" t="s">
        <v>1167</v>
      </c>
      <c r="D600" s="545"/>
      <c r="E600" s="544"/>
      <c r="F600" s="544"/>
      <c r="G600" s="544"/>
      <c r="H600" s="75"/>
      <c r="J600" s="544"/>
      <c r="K600" s="544"/>
      <c r="L600" s="545"/>
      <c r="M600" s="544"/>
    </row>
    <row r="601" spans="1:13" s="74" customFormat="1" ht="14.4" customHeight="1" x14ac:dyDescent="0.3">
      <c r="A601" s="544"/>
      <c r="B601" s="552">
        <v>58037</v>
      </c>
      <c r="C601" s="549" t="s">
        <v>1168</v>
      </c>
      <c r="D601" s="545"/>
      <c r="E601" s="544"/>
      <c r="F601" s="544"/>
      <c r="G601" s="544"/>
      <c r="H601" s="75"/>
      <c r="J601" s="544"/>
      <c r="K601" s="544"/>
      <c r="L601" s="545"/>
      <c r="M601" s="544"/>
    </row>
    <row r="602" spans="1:13" s="74" customFormat="1" ht="14.4" customHeight="1" x14ac:dyDescent="0.3">
      <c r="A602" s="544"/>
      <c r="B602" s="552">
        <v>63055</v>
      </c>
      <c r="C602" s="549" t="s">
        <v>1169</v>
      </c>
      <c r="D602" s="545"/>
      <c r="E602" s="544"/>
      <c r="F602" s="544"/>
      <c r="G602" s="544"/>
      <c r="H602" s="75"/>
      <c r="J602" s="544"/>
      <c r="K602" s="544"/>
      <c r="L602" s="545"/>
      <c r="M602" s="544"/>
    </row>
    <row r="603" spans="1:13" s="74" customFormat="1" ht="14.4" customHeight="1" x14ac:dyDescent="0.3">
      <c r="A603" s="544"/>
      <c r="B603" s="552">
        <v>40025</v>
      </c>
      <c r="C603" s="549" t="s">
        <v>1170</v>
      </c>
      <c r="D603" s="545"/>
      <c r="E603" s="544"/>
      <c r="F603" s="544"/>
      <c r="G603" s="544"/>
      <c r="H603" s="75"/>
      <c r="J603" s="544"/>
      <c r="K603" s="544"/>
      <c r="L603" s="545"/>
      <c r="M603" s="544"/>
    </row>
    <row r="604" spans="1:13" s="74" customFormat="1" ht="14.4" customHeight="1" x14ac:dyDescent="0.3">
      <c r="A604" s="544"/>
      <c r="B604" s="552">
        <v>28070</v>
      </c>
      <c r="C604" s="549" t="s">
        <v>1171</v>
      </c>
      <c r="D604" s="545"/>
      <c r="E604" s="544"/>
      <c r="F604" s="544"/>
      <c r="G604" s="544"/>
      <c r="H604" s="75"/>
      <c r="J604" s="544"/>
      <c r="K604" s="544"/>
      <c r="L604" s="545"/>
      <c r="M604" s="544"/>
    </row>
    <row r="605" spans="1:13" s="74" customFormat="1" ht="14.4" customHeight="1" x14ac:dyDescent="0.3">
      <c r="A605" s="544"/>
      <c r="B605" s="552">
        <v>34078</v>
      </c>
      <c r="C605" s="549" t="s">
        <v>1172</v>
      </c>
      <c r="D605" s="545"/>
      <c r="E605" s="544"/>
      <c r="F605" s="544"/>
      <c r="G605" s="544"/>
      <c r="H605" s="75"/>
      <c r="J605" s="544"/>
      <c r="K605" s="544"/>
      <c r="L605" s="545"/>
      <c r="M605" s="544"/>
    </row>
    <row r="606" spans="1:13" s="74" customFormat="1" ht="14.4" customHeight="1" x14ac:dyDescent="0.3">
      <c r="A606" s="544"/>
      <c r="B606" s="552">
        <v>50030</v>
      </c>
      <c r="C606" s="549" t="s">
        <v>1173</v>
      </c>
      <c r="D606" s="545"/>
      <c r="E606" s="544"/>
      <c r="F606" s="544"/>
      <c r="G606" s="544"/>
      <c r="H606" s="75"/>
      <c r="J606" s="544"/>
      <c r="K606" s="544"/>
      <c r="L606" s="545"/>
      <c r="M606" s="544"/>
    </row>
    <row r="607" spans="1:13" s="74" customFormat="1" ht="14.4" customHeight="1" x14ac:dyDescent="0.3">
      <c r="A607" s="544"/>
      <c r="B607" s="552">
        <v>50035</v>
      </c>
      <c r="C607" s="549" t="s">
        <v>1173</v>
      </c>
      <c r="D607" s="545"/>
      <c r="E607" s="544"/>
      <c r="F607" s="544"/>
      <c r="G607" s="544"/>
      <c r="H607" s="75"/>
      <c r="J607" s="544"/>
      <c r="K607" s="544"/>
      <c r="L607" s="545"/>
      <c r="M607" s="544"/>
    </row>
    <row r="608" spans="1:13" s="74" customFormat="1" ht="14.4" customHeight="1" x14ac:dyDescent="0.3">
      <c r="A608" s="544"/>
      <c r="B608" s="552">
        <v>55023</v>
      </c>
      <c r="C608" s="549" t="s">
        <v>1174</v>
      </c>
      <c r="D608" s="545"/>
      <c r="E608" s="544"/>
      <c r="F608" s="544"/>
      <c r="G608" s="544"/>
      <c r="H608" s="75"/>
      <c r="J608" s="544"/>
      <c r="K608" s="544"/>
      <c r="L608" s="545"/>
      <c r="M608" s="544"/>
    </row>
    <row r="609" spans="1:13" s="74" customFormat="1" ht="14.4" customHeight="1" x14ac:dyDescent="0.3">
      <c r="A609" s="544"/>
      <c r="B609" s="552">
        <v>61035</v>
      </c>
      <c r="C609" s="549" t="s">
        <v>1175</v>
      </c>
      <c r="D609" s="545"/>
      <c r="E609" s="544"/>
      <c r="F609" s="544"/>
      <c r="G609" s="544"/>
      <c r="H609" s="75"/>
      <c r="J609" s="544"/>
      <c r="K609" s="544"/>
      <c r="L609" s="545"/>
      <c r="M609" s="544"/>
    </row>
    <row r="610" spans="1:13" s="74" customFormat="1" ht="14.4" customHeight="1" x14ac:dyDescent="0.3">
      <c r="A610" s="544"/>
      <c r="B610" s="552">
        <v>19097</v>
      </c>
      <c r="C610" s="549" t="s">
        <v>1176</v>
      </c>
      <c r="D610" s="545"/>
      <c r="E610" s="544"/>
      <c r="F610" s="544"/>
      <c r="G610" s="544"/>
      <c r="H610" s="75"/>
      <c r="J610" s="544"/>
      <c r="K610" s="544"/>
      <c r="L610" s="545"/>
      <c r="M610" s="544"/>
    </row>
    <row r="611" spans="1:13" s="74" customFormat="1" ht="14.4" customHeight="1" x14ac:dyDescent="0.3">
      <c r="A611" s="544"/>
      <c r="B611" s="552">
        <v>94260</v>
      </c>
      <c r="C611" s="549" t="s">
        <v>1177</v>
      </c>
      <c r="D611" s="545"/>
      <c r="E611" s="544"/>
      <c r="F611" s="544"/>
      <c r="G611" s="544"/>
      <c r="H611" s="75"/>
      <c r="J611" s="544"/>
      <c r="K611" s="544"/>
      <c r="L611" s="545"/>
      <c r="M611" s="544"/>
    </row>
    <row r="612" spans="1:13" s="74" customFormat="1" ht="14.4" customHeight="1" x14ac:dyDescent="0.3">
      <c r="A612" s="544"/>
      <c r="B612" s="552">
        <v>9010</v>
      </c>
      <c r="C612" s="549" t="s">
        <v>1178</v>
      </c>
      <c r="D612" s="545"/>
      <c r="E612" s="544"/>
      <c r="F612" s="544"/>
      <c r="G612" s="544"/>
      <c r="H612" s="75"/>
      <c r="J612" s="544"/>
      <c r="K612" s="544"/>
      <c r="L612" s="545"/>
      <c r="M612" s="544"/>
    </row>
    <row r="613" spans="1:13" s="74" customFormat="1" ht="14.4" customHeight="1" x14ac:dyDescent="0.3">
      <c r="A613" s="544"/>
      <c r="B613" s="552">
        <v>57057</v>
      </c>
      <c r="C613" s="549" t="s">
        <v>1179</v>
      </c>
      <c r="D613" s="545"/>
      <c r="E613" s="544"/>
      <c r="F613" s="544"/>
      <c r="G613" s="544"/>
      <c r="H613" s="75"/>
      <c r="J613" s="544"/>
      <c r="K613" s="544"/>
      <c r="L613" s="545"/>
      <c r="M613" s="544"/>
    </row>
    <row r="614" spans="1:13" s="74" customFormat="1" ht="14.4" customHeight="1" x14ac:dyDescent="0.3">
      <c r="A614" s="544"/>
      <c r="B614" s="552">
        <v>39060</v>
      </c>
      <c r="C614" s="549" t="s">
        <v>1180</v>
      </c>
      <c r="D614" s="545"/>
      <c r="E614" s="544"/>
      <c r="F614" s="544"/>
      <c r="G614" s="544"/>
      <c r="H614" s="75"/>
      <c r="J614" s="544"/>
      <c r="K614" s="544"/>
      <c r="L614" s="545"/>
      <c r="M614" s="544"/>
    </row>
    <row r="615" spans="1:13" s="74" customFormat="1" ht="14.4" customHeight="1" x14ac:dyDescent="0.3">
      <c r="A615" s="544"/>
      <c r="B615" s="552">
        <v>69017</v>
      </c>
      <c r="C615" s="549" t="s">
        <v>1181</v>
      </c>
      <c r="D615" s="545"/>
      <c r="E615" s="544"/>
      <c r="F615" s="544"/>
      <c r="G615" s="544"/>
      <c r="H615" s="75"/>
      <c r="J615" s="544"/>
      <c r="K615" s="544"/>
      <c r="L615" s="545"/>
      <c r="M615" s="544"/>
    </row>
    <row r="616" spans="1:13" s="74" customFormat="1" ht="14.4" customHeight="1" x14ac:dyDescent="0.3">
      <c r="A616" s="544"/>
      <c r="B616" s="552">
        <v>42100</v>
      </c>
      <c r="C616" s="549" t="s">
        <v>1182</v>
      </c>
      <c r="D616" s="545"/>
      <c r="E616" s="544"/>
      <c r="F616" s="544"/>
      <c r="G616" s="544"/>
      <c r="H616" s="75"/>
      <c r="J616" s="544"/>
      <c r="K616" s="544"/>
      <c r="L616" s="545"/>
      <c r="M616" s="544"/>
    </row>
    <row r="617" spans="1:13" s="74" customFormat="1" ht="14.4" customHeight="1" x14ac:dyDescent="0.3">
      <c r="A617" s="544"/>
      <c r="B617" s="552">
        <v>11005</v>
      </c>
      <c r="C617" s="549" t="s">
        <v>1183</v>
      </c>
      <c r="D617" s="545"/>
      <c r="E617" s="544"/>
      <c r="F617" s="544"/>
      <c r="G617" s="544"/>
      <c r="H617" s="75"/>
      <c r="J617" s="544"/>
      <c r="K617" s="544"/>
      <c r="L617" s="545"/>
      <c r="M617" s="544"/>
    </row>
    <row r="618" spans="1:13" s="74" customFormat="1" ht="14.4" customHeight="1" x14ac:dyDescent="0.3">
      <c r="A618" s="544"/>
      <c r="B618" s="552">
        <v>7090</v>
      </c>
      <c r="C618" s="549" t="s">
        <v>1184</v>
      </c>
      <c r="D618" s="545"/>
      <c r="E618" s="544"/>
      <c r="F618" s="544"/>
      <c r="G618" s="544"/>
      <c r="H618" s="75"/>
      <c r="J618" s="544"/>
      <c r="K618" s="544"/>
      <c r="L618" s="545"/>
      <c r="M618" s="544"/>
    </row>
    <row r="619" spans="1:13" s="74" customFormat="1" ht="14.4" customHeight="1" x14ac:dyDescent="0.3">
      <c r="A619" s="544"/>
      <c r="B619" s="552">
        <v>52075</v>
      </c>
      <c r="C619" s="549" t="s">
        <v>1185</v>
      </c>
      <c r="D619" s="545"/>
      <c r="E619" s="544"/>
      <c r="F619" s="544"/>
      <c r="G619" s="544"/>
      <c r="H619" s="75"/>
      <c r="J619" s="544"/>
      <c r="K619" s="544"/>
      <c r="L619" s="545"/>
      <c r="M619" s="544"/>
    </row>
    <row r="620" spans="1:13" s="74" customFormat="1" ht="14.4" customHeight="1" x14ac:dyDescent="0.3">
      <c r="A620" s="544"/>
      <c r="B620" s="552">
        <v>71045</v>
      </c>
      <c r="C620" s="549" t="s">
        <v>1186</v>
      </c>
      <c r="D620" s="545"/>
      <c r="E620" s="544"/>
      <c r="F620" s="544"/>
      <c r="G620" s="544"/>
      <c r="H620" s="75"/>
      <c r="J620" s="544"/>
      <c r="K620" s="544"/>
      <c r="L620" s="545"/>
      <c r="M620" s="544"/>
    </row>
    <row r="621" spans="1:13" s="74" customFormat="1" ht="14.4" customHeight="1" x14ac:dyDescent="0.3">
      <c r="A621" s="544"/>
      <c r="B621" s="552">
        <v>75005</v>
      </c>
      <c r="C621" s="549" t="s">
        <v>1187</v>
      </c>
      <c r="D621" s="545"/>
      <c r="E621" s="544"/>
      <c r="F621" s="544"/>
      <c r="G621" s="544"/>
      <c r="H621" s="75"/>
      <c r="J621" s="544"/>
      <c r="K621" s="544"/>
      <c r="L621" s="545"/>
      <c r="M621" s="544"/>
    </row>
    <row r="622" spans="1:13" s="74" customFormat="1" ht="14.4" customHeight="1" x14ac:dyDescent="0.3">
      <c r="A622" s="544"/>
      <c r="B622" s="552">
        <v>62065</v>
      </c>
      <c r="C622" s="549" t="s">
        <v>1188</v>
      </c>
      <c r="D622" s="545"/>
      <c r="E622" s="544"/>
      <c r="F622" s="544"/>
      <c r="G622" s="544"/>
      <c r="H622" s="75"/>
      <c r="J622" s="544"/>
      <c r="K622" s="544"/>
      <c r="L622" s="545"/>
      <c r="M622" s="544"/>
    </row>
    <row r="623" spans="1:13" s="74" customFormat="1" ht="14.4" customHeight="1" x14ac:dyDescent="0.3">
      <c r="A623" s="544"/>
      <c r="B623" s="552">
        <v>29057</v>
      </c>
      <c r="C623" s="549" t="s">
        <v>1189</v>
      </c>
      <c r="D623" s="545"/>
      <c r="E623" s="544"/>
      <c r="F623" s="544"/>
      <c r="G623" s="544"/>
      <c r="H623" s="75"/>
      <c r="J623" s="544"/>
      <c r="K623" s="544"/>
      <c r="L623" s="545"/>
      <c r="M623" s="544"/>
    </row>
    <row r="624" spans="1:13" s="74" customFormat="1" ht="14.4" customHeight="1" x14ac:dyDescent="0.3">
      <c r="A624" s="544"/>
      <c r="B624" s="552">
        <v>67035</v>
      </c>
      <c r="C624" s="549" t="s">
        <v>1190</v>
      </c>
      <c r="D624" s="545"/>
      <c r="E624" s="544"/>
      <c r="F624" s="544"/>
      <c r="G624" s="544"/>
      <c r="H624" s="75"/>
      <c r="J624" s="544"/>
      <c r="K624" s="544"/>
      <c r="L624" s="545"/>
      <c r="M624" s="544"/>
    </row>
    <row r="625" spans="1:13" s="74" customFormat="1" ht="14.4" customHeight="1" x14ac:dyDescent="0.3">
      <c r="A625" s="544"/>
      <c r="B625" s="552">
        <v>52062</v>
      </c>
      <c r="C625" s="549" t="s">
        <v>1191</v>
      </c>
      <c r="D625" s="545"/>
      <c r="E625" s="544"/>
      <c r="F625" s="544"/>
      <c r="G625" s="544"/>
      <c r="H625" s="75"/>
      <c r="J625" s="544"/>
      <c r="K625" s="544"/>
      <c r="L625" s="545"/>
      <c r="M625" s="544"/>
    </row>
    <row r="626" spans="1:13" s="74" customFormat="1" ht="14.4" customHeight="1" x14ac:dyDescent="0.3">
      <c r="A626" s="544"/>
      <c r="B626" s="552">
        <v>12005</v>
      </c>
      <c r="C626" s="549" t="s">
        <v>1192</v>
      </c>
      <c r="D626" s="545"/>
      <c r="E626" s="544"/>
      <c r="F626" s="544"/>
      <c r="G626" s="544"/>
      <c r="H626" s="75"/>
      <c r="J626" s="544"/>
      <c r="K626" s="544"/>
      <c r="L626" s="545"/>
      <c r="M626" s="544"/>
    </row>
    <row r="627" spans="1:13" s="74" customFormat="1" ht="14.4" customHeight="1" x14ac:dyDescent="0.3">
      <c r="A627" s="544"/>
      <c r="B627" s="552">
        <v>28040</v>
      </c>
      <c r="C627" s="549" t="s">
        <v>1192</v>
      </c>
      <c r="D627" s="545"/>
      <c r="E627" s="544"/>
      <c r="F627" s="544"/>
      <c r="G627" s="544"/>
      <c r="H627" s="75"/>
      <c r="J627" s="544"/>
      <c r="K627" s="544"/>
      <c r="L627" s="545"/>
      <c r="M627" s="544"/>
    </row>
    <row r="628" spans="1:13" s="74" customFormat="1" ht="14.4" customHeight="1" x14ac:dyDescent="0.3">
      <c r="A628" s="544"/>
      <c r="B628" s="552">
        <v>68035</v>
      </c>
      <c r="C628" s="549" t="s">
        <v>1193</v>
      </c>
      <c r="D628" s="545"/>
      <c r="E628" s="544"/>
      <c r="F628" s="544"/>
      <c r="G628" s="544"/>
      <c r="H628" s="75"/>
      <c r="J628" s="544"/>
      <c r="K628" s="544"/>
      <c r="L628" s="545"/>
      <c r="M628" s="544"/>
    </row>
    <row r="629" spans="1:13" s="74" customFormat="1" ht="14.4" customHeight="1" x14ac:dyDescent="0.3">
      <c r="A629" s="544"/>
      <c r="B629" s="552">
        <v>17045</v>
      </c>
      <c r="C629" s="549" t="s">
        <v>1194</v>
      </c>
      <c r="D629" s="545"/>
      <c r="E629" s="544"/>
      <c r="F629" s="544"/>
      <c r="G629" s="544"/>
      <c r="H629" s="75"/>
      <c r="J629" s="544"/>
      <c r="K629" s="544"/>
      <c r="L629" s="545"/>
      <c r="M629" s="544"/>
    </row>
    <row r="630" spans="1:13" s="74" customFormat="1" ht="14.4" customHeight="1" x14ac:dyDescent="0.3">
      <c r="A630" s="544"/>
      <c r="B630" s="552">
        <v>49070</v>
      </c>
      <c r="C630" s="549" t="s">
        <v>1195</v>
      </c>
      <c r="D630" s="545"/>
      <c r="E630" s="544"/>
      <c r="F630" s="544"/>
      <c r="G630" s="544"/>
      <c r="H630" s="75"/>
      <c r="J630" s="544"/>
      <c r="K630" s="544"/>
      <c r="L630" s="545"/>
      <c r="M630" s="544"/>
    </row>
    <row r="631" spans="1:13" s="74" customFormat="1" ht="14.4" customHeight="1" x14ac:dyDescent="0.3">
      <c r="A631" s="544"/>
      <c r="B631" s="552">
        <v>7105</v>
      </c>
      <c r="C631" s="549" t="s">
        <v>1196</v>
      </c>
      <c r="D631" s="545"/>
      <c r="E631" s="544"/>
      <c r="F631" s="544"/>
      <c r="G631" s="544"/>
      <c r="H631" s="75"/>
      <c r="J631" s="544"/>
      <c r="K631" s="544"/>
      <c r="L631" s="545"/>
      <c r="M631" s="544"/>
    </row>
    <row r="632" spans="1:13" s="74" customFormat="1" ht="14.4" customHeight="1" x14ac:dyDescent="0.3">
      <c r="A632" s="544"/>
      <c r="B632" s="552">
        <v>54017</v>
      </c>
      <c r="C632" s="549" t="s">
        <v>1196</v>
      </c>
      <c r="D632" s="545"/>
      <c r="E632" s="544"/>
      <c r="F632" s="544"/>
      <c r="G632" s="544"/>
      <c r="H632" s="75"/>
      <c r="J632" s="544"/>
      <c r="K632" s="544"/>
      <c r="L632" s="545"/>
      <c r="M632" s="544"/>
    </row>
    <row r="633" spans="1:13" s="74" customFormat="1" ht="14.4" customHeight="1" x14ac:dyDescent="0.3">
      <c r="A633" s="544"/>
      <c r="B633" s="552">
        <v>17040</v>
      </c>
      <c r="C633" s="549" t="s">
        <v>1197</v>
      </c>
      <c r="D633" s="545"/>
      <c r="E633" s="544"/>
      <c r="F633" s="544"/>
      <c r="G633" s="544"/>
      <c r="H633" s="75"/>
      <c r="J633" s="544"/>
      <c r="K633" s="544"/>
      <c r="L633" s="545"/>
      <c r="M633" s="544"/>
    </row>
    <row r="634" spans="1:13" s="74" customFormat="1" ht="14.4" customHeight="1" x14ac:dyDescent="0.3">
      <c r="A634" s="544"/>
      <c r="B634" s="552">
        <v>62075</v>
      </c>
      <c r="C634" s="549" t="s">
        <v>1198</v>
      </c>
      <c r="D634" s="545"/>
      <c r="E634" s="544"/>
      <c r="F634" s="544"/>
      <c r="G634" s="544"/>
      <c r="H634" s="75"/>
      <c r="J634" s="544"/>
      <c r="K634" s="544"/>
      <c r="L634" s="545"/>
      <c r="M634" s="544"/>
    </row>
    <row r="635" spans="1:13" s="74" customFormat="1" ht="14.4" customHeight="1" x14ac:dyDescent="0.3">
      <c r="A635" s="544"/>
      <c r="B635" s="552">
        <v>19030</v>
      </c>
      <c r="C635" s="549" t="s">
        <v>1199</v>
      </c>
      <c r="D635" s="545"/>
      <c r="E635" s="544"/>
      <c r="F635" s="544"/>
      <c r="G635" s="544"/>
      <c r="H635" s="75"/>
      <c r="J635" s="544"/>
      <c r="K635" s="544"/>
      <c r="L635" s="545"/>
      <c r="M635" s="544"/>
    </row>
    <row r="636" spans="1:13" s="74" customFormat="1" ht="14.4" customHeight="1" x14ac:dyDescent="0.3">
      <c r="A636" s="544"/>
      <c r="B636" s="552">
        <v>53005</v>
      </c>
      <c r="C636" s="549" t="s">
        <v>1200</v>
      </c>
      <c r="D636" s="545"/>
      <c r="E636" s="544"/>
      <c r="F636" s="544"/>
      <c r="G636" s="544"/>
      <c r="H636" s="75"/>
      <c r="J636" s="544"/>
      <c r="K636" s="544"/>
      <c r="L636" s="545"/>
      <c r="M636" s="544"/>
    </row>
    <row r="637" spans="1:13" s="74" customFormat="1" ht="14.4" customHeight="1" x14ac:dyDescent="0.3">
      <c r="A637" s="544"/>
      <c r="B637" s="552">
        <v>94245</v>
      </c>
      <c r="C637" s="549" t="s">
        <v>1201</v>
      </c>
      <c r="D637" s="545"/>
      <c r="E637" s="544"/>
      <c r="F637" s="544"/>
      <c r="G637" s="544"/>
      <c r="H637" s="75"/>
      <c r="J637" s="544"/>
      <c r="K637" s="544"/>
      <c r="L637" s="545"/>
      <c r="M637" s="544"/>
    </row>
    <row r="638" spans="1:13" s="74" customFormat="1" ht="14.4" customHeight="1" x14ac:dyDescent="0.3">
      <c r="A638" s="544"/>
      <c r="B638" s="552">
        <v>14055</v>
      </c>
      <c r="C638" s="549" t="s">
        <v>1202</v>
      </c>
      <c r="D638" s="545"/>
      <c r="E638" s="544"/>
      <c r="F638" s="544"/>
      <c r="G638" s="544"/>
      <c r="H638" s="75"/>
      <c r="J638" s="544"/>
      <c r="K638" s="544"/>
      <c r="L638" s="545"/>
      <c r="M638" s="544"/>
    </row>
    <row r="639" spans="1:13" s="74" customFormat="1" ht="14.4" customHeight="1" x14ac:dyDescent="0.3">
      <c r="A639" s="544"/>
      <c r="B639" s="552">
        <v>42025</v>
      </c>
      <c r="C639" s="549" t="s">
        <v>1203</v>
      </c>
      <c r="D639" s="545"/>
      <c r="E639" s="544"/>
      <c r="F639" s="544"/>
      <c r="G639" s="544"/>
      <c r="H639" s="75"/>
      <c r="J639" s="544"/>
      <c r="K639" s="544"/>
      <c r="L639" s="545"/>
      <c r="M639" s="544"/>
    </row>
    <row r="640" spans="1:13" s="74" customFormat="1" ht="14.4" customHeight="1" x14ac:dyDescent="0.3">
      <c r="A640" s="544"/>
      <c r="B640" s="552">
        <v>57068</v>
      </c>
      <c r="C640" s="549" t="s">
        <v>1204</v>
      </c>
      <c r="D640" s="545"/>
      <c r="E640" s="544"/>
      <c r="F640" s="544"/>
      <c r="G640" s="544"/>
      <c r="H640" s="75"/>
      <c r="J640" s="544"/>
      <c r="K640" s="544"/>
      <c r="L640" s="545"/>
      <c r="M640" s="544"/>
    </row>
    <row r="641" spans="1:13" s="74" customFormat="1" ht="14.4" customHeight="1" x14ac:dyDescent="0.3">
      <c r="A641" s="544"/>
      <c r="B641" s="552">
        <v>52090</v>
      </c>
      <c r="C641" s="549" t="s">
        <v>1205</v>
      </c>
      <c r="D641" s="545"/>
      <c r="E641" s="544"/>
      <c r="F641" s="544"/>
      <c r="G641" s="544"/>
      <c r="H641" s="75"/>
      <c r="J641" s="544"/>
      <c r="K641" s="544"/>
      <c r="L641" s="545"/>
      <c r="M641" s="544"/>
    </row>
    <row r="642" spans="1:13" s="74" customFormat="1" ht="14.4" customHeight="1" x14ac:dyDescent="0.3">
      <c r="A642" s="544"/>
      <c r="B642" s="552">
        <v>54060</v>
      </c>
      <c r="C642" s="549" t="s">
        <v>1206</v>
      </c>
      <c r="D642" s="545"/>
      <c r="E642" s="544"/>
      <c r="F642" s="544"/>
      <c r="G642" s="544"/>
      <c r="H642" s="75"/>
      <c r="J642" s="544"/>
      <c r="K642" s="544"/>
      <c r="L642" s="545"/>
      <c r="M642" s="544"/>
    </row>
    <row r="643" spans="1:13" s="74" customFormat="1" ht="14.4" customHeight="1" x14ac:dyDescent="0.3">
      <c r="A643" s="544"/>
      <c r="B643" s="552">
        <v>88065</v>
      </c>
      <c r="C643" s="549" t="s">
        <v>1207</v>
      </c>
      <c r="D643" s="545"/>
      <c r="E643" s="544"/>
      <c r="F643" s="544"/>
      <c r="G643" s="544"/>
      <c r="H643" s="75"/>
      <c r="J643" s="544"/>
      <c r="K643" s="544"/>
      <c r="L643" s="545"/>
      <c r="M643" s="544"/>
    </row>
    <row r="644" spans="1:13" s="74" customFormat="1" ht="14.4" customHeight="1" x14ac:dyDescent="0.3">
      <c r="A644" s="544"/>
      <c r="B644" s="552">
        <v>9030</v>
      </c>
      <c r="C644" s="549" t="s">
        <v>1208</v>
      </c>
      <c r="D644" s="545"/>
      <c r="E644" s="544"/>
      <c r="F644" s="544"/>
      <c r="G644" s="544"/>
      <c r="H644" s="75"/>
      <c r="J644" s="544"/>
      <c r="K644" s="544"/>
      <c r="L644" s="545"/>
      <c r="M644" s="544"/>
    </row>
    <row r="645" spans="1:13" s="74" customFormat="1" ht="14.4" customHeight="1" x14ac:dyDescent="0.3">
      <c r="A645" s="544"/>
      <c r="B645" s="552">
        <v>62060</v>
      </c>
      <c r="C645" s="549" t="s">
        <v>1208</v>
      </c>
      <c r="D645" s="545"/>
      <c r="E645" s="544"/>
      <c r="F645" s="544"/>
      <c r="G645" s="544"/>
      <c r="H645" s="75"/>
      <c r="J645" s="544"/>
      <c r="K645" s="544"/>
      <c r="L645" s="545"/>
      <c r="M645" s="544"/>
    </row>
    <row r="646" spans="1:13" s="74" customFormat="1" ht="14.4" customHeight="1" x14ac:dyDescent="0.3">
      <c r="A646" s="544"/>
      <c r="B646" s="552">
        <v>77022</v>
      </c>
      <c r="C646" s="549" t="s">
        <v>1209</v>
      </c>
      <c r="D646" s="545"/>
      <c r="E646" s="544"/>
      <c r="F646" s="544"/>
      <c r="G646" s="544"/>
      <c r="H646" s="75"/>
      <c r="J646" s="544"/>
      <c r="K646" s="544"/>
      <c r="L646" s="545"/>
      <c r="M646" s="544"/>
    </row>
    <row r="647" spans="1:13" s="74" customFormat="1" ht="14.4" customHeight="1" x14ac:dyDescent="0.3">
      <c r="A647" s="544"/>
      <c r="B647" s="552">
        <v>33017</v>
      </c>
      <c r="C647" s="549" t="s">
        <v>1210</v>
      </c>
      <c r="D647" s="545"/>
      <c r="E647" s="544"/>
      <c r="F647" s="544"/>
      <c r="G647" s="544"/>
      <c r="H647" s="75"/>
      <c r="J647" s="544"/>
      <c r="K647" s="544"/>
      <c r="L647" s="545"/>
      <c r="M647" s="544"/>
    </row>
    <row r="648" spans="1:13" s="74" customFormat="1" ht="14.4" customHeight="1" x14ac:dyDescent="0.3">
      <c r="A648" s="544"/>
      <c r="B648" s="552">
        <v>78032</v>
      </c>
      <c r="C648" s="549" t="s">
        <v>1211</v>
      </c>
      <c r="D648" s="545"/>
      <c r="E648" s="544"/>
      <c r="F648" s="544"/>
      <c r="G648" s="544"/>
      <c r="H648" s="75"/>
      <c r="J648" s="544"/>
      <c r="K648" s="544"/>
      <c r="L648" s="545"/>
      <c r="M648" s="544"/>
    </row>
    <row r="649" spans="1:13" s="74" customFormat="1" ht="14.4" customHeight="1" x14ac:dyDescent="0.3">
      <c r="A649" s="544"/>
      <c r="B649" s="552">
        <v>9035</v>
      </c>
      <c r="C649" s="549" t="s">
        <v>1212</v>
      </c>
      <c r="D649" s="545"/>
      <c r="E649" s="544"/>
      <c r="F649" s="544"/>
      <c r="G649" s="544"/>
      <c r="H649" s="75"/>
      <c r="J649" s="544"/>
      <c r="K649" s="544"/>
      <c r="L649" s="545"/>
      <c r="M649" s="544"/>
    </row>
    <row r="650" spans="1:13" s="74" customFormat="1" ht="14.4" customHeight="1" x14ac:dyDescent="0.3">
      <c r="A650" s="544"/>
      <c r="B650" s="552">
        <v>55030</v>
      </c>
      <c r="C650" s="549" t="s">
        <v>1213</v>
      </c>
      <c r="D650" s="545"/>
      <c r="E650" s="544"/>
      <c r="F650" s="544"/>
      <c r="G650" s="544"/>
      <c r="H650" s="75"/>
      <c r="J650" s="544"/>
      <c r="K650" s="544"/>
      <c r="L650" s="545"/>
      <c r="M650" s="544"/>
    </row>
    <row r="651" spans="1:13" s="74" customFormat="1" ht="14.4" customHeight="1" x14ac:dyDescent="0.3">
      <c r="A651" s="544"/>
      <c r="B651" s="552">
        <v>51055</v>
      </c>
      <c r="C651" s="549" t="s">
        <v>1214</v>
      </c>
      <c r="D651" s="545"/>
      <c r="E651" s="544"/>
      <c r="F651" s="544"/>
      <c r="G651" s="544"/>
      <c r="H651" s="75"/>
      <c r="J651" s="544"/>
      <c r="K651" s="544"/>
      <c r="L651" s="545"/>
      <c r="M651" s="544"/>
    </row>
    <row r="652" spans="1:13" s="74" customFormat="1" ht="14.4" customHeight="1" x14ac:dyDescent="0.3">
      <c r="A652" s="544"/>
      <c r="B652" s="552">
        <v>21030</v>
      </c>
      <c r="C652" s="549" t="s">
        <v>1215</v>
      </c>
      <c r="D652" s="545"/>
      <c r="E652" s="544"/>
      <c r="F652" s="544"/>
      <c r="G652" s="544"/>
      <c r="H652" s="75"/>
      <c r="J652" s="544"/>
      <c r="K652" s="544"/>
      <c r="L652" s="545"/>
      <c r="M652" s="544"/>
    </row>
    <row r="653" spans="1:13" s="74" customFormat="1" ht="14.4" customHeight="1" x14ac:dyDescent="0.3">
      <c r="A653" s="544"/>
      <c r="B653" s="552">
        <v>66117</v>
      </c>
      <c r="C653" s="549" t="s">
        <v>1216</v>
      </c>
      <c r="D653" s="545"/>
      <c r="E653" s="544"/>
      <c r="F653" s="544"/>
      <c r="G653" s="544"/>
      <c r="H653" s="75"/>
      <c r="J653" s="544"/>
      <c r="K653" s="544"/>
      <c r="L653" s="545"/>
      <c r="M653" s="544"/>
    </row>
    <row r="654" spans="1:13" s="74" customFormat="1" ht="14.4" customHeight="1" x14ac:dyDescent="0.3">
      <c r="A654" s="544"/>
      <c r="B654" s="552">
        <v>37205</v>
      </c>
      <c r="C654" s="549" t="s">
        <v>1217</v>
      </c>
      <c r="D654" s="545"/>
      <c r="E654" s="544"/>
      <c r="F654" s="544"/>
      <c r="G654" s="544"/>
      <c r="H654" s="75"/>
      <c r="J654" s="544"/>
      <c r="K654" s="544"/>
      <c r="L654" s="545"/>
      <c r="M654" s="544"/>
    </row>
    <row r="655" spans="1:13" s="74" customFormat="1" ht="14.4" customHeight="1" x14ac:dyDescent="0.3">
      <c r="A655" s="544"/>
      <c r="B655" s="552">
        <v>42050</v>
      </c>
      <c r="C655" s="549" t="s">
        <v>1218</v>
      </c>
      <c r="D655" s="545"/>
      <c r="E655" s="544"/>
      <c r="F655" s="544"/>
      <c r="G655" s="544"/>
      <c r="H655" s="75"/>
      <c r="J655" s="544"/>
      <c r="K655" s="544"/>
      <c r="L655" s="545"/>
      <c r="M655" s="544"/>
    </row>
    <row r="656" spans="1:13" s="74" customFormat="1" ht="14.4" customHeight="1" x14ac:dyDescent="0.3">
      <c r="A656" s="544"/>
      <c r="B656" s="552">
        <v>56060</v>
      </c>
      <c r="C656" s="549" t="s">
        <v>1219</v>
      </c>
      <c r="D656" s="545"/>
      <c r="E656" s="544"/>
      <c r="F656" s="544"/>
      <c r="G656" s="544"/>
      <c r="H656" s="75"/>
      <c r="J656" s="544"/>
      <c r="K656" s="544"/>
      <c r="L656" s="545"/>
      <c r="M656" s="544"/>
    </row>
    <row r="657" spans="1:13" s="74" customFormat="1" ht="14.4" customHeight="1" x14ac:dyDescent="0.3">
      <c r="A657" s="544"/>
      <c r="B657" s="552">
        <v>77035</v>
      </c>
      <c r="C657" s="549" t="s">
        <v>1220</v>
      </c>
      <c r="D657" s="545"/>
      <c r="E657" s="544"/>
      <c r="F657" s="544"/>
      <c r="G657" s="544"/>
      <c r="H657" s="75"/>
      <c r="J657" s="544"/>
      <c r="K657" s="544"/>
      <c r="L657" s="545"/>
      <c r="M657" s="544"/>
    </row>
    <row r="658" spans="1:13" s="74" customFormat="1" ht="14.4" customHeight="1" x14ac:dyDescent="0.3">
      <c r="A658" s="544"/>
      <c r="B658" s="552">
        <v>4037</v>
      </c>
      <c r="C658" s="549" t="s">
        <v>1221</v>
      </c>
      <c r="D658" s="545"/>
      <c r="E658" s="544"/>
      <c r="F658" s="544"/>
      <c r="G658" s="544"/>
      <c r="H658" s="75"/>
      <c r="J658" s="544"/>
      <c r="K658" s="544"/>
      <c r="L658" s="545"/>
      <c r="M658" s="544"/>
    </row>
    <row r="659" spans="1:13" s="74" customFormat="1" ht="14.4" customHeight="1" x14ac:dyDescent="0.3">
      <c r="A659" s="544"/>
      <c r="B659" s="552">
        <v>53065</v>
      </c>
      <c r="C659" s="549" t="s">
        <v>1222</v>
      </c>
      <c r="D659" s="545"/>
      <c r="E659" s="544"/>
      <c r="F659" s="544"/>
      <c r="G659" s="544"/>
      <c r="H659" s="75"/>
      <c r="J659" s="544"/>
      <c r="K659" s="544"/>
      <c r="L659" s="545"/>
      <c r="M659" s="544"/>
    </row>
    <row r="660" spans="1:13" s="74" customFormat="1" ht="14.4" customHeight="1" x14ac:dyDescent="0.3">
      <c r="A660" s="544"/>
      <c r="B660" s="552">
        <v>73035</v>
      </c>
      <c r="C660" s="549" t="s">
        <v>1223</v>
      </c>
      <c r="D660" s="545"/>
      <c r="E660" s="544"/>
      <c r="F660" s="544"/>
      <c r="G660" s="544"/>
      <c r="H660" s="75"/>
      <c r="J660" s="544"/>
      <c r="K660" s="544"/>
      <c r="L660" s="545"/>
      <c r="M660" s="544"/>
    </row>
    <row r="661" spans="1:13" s="74" customFormat="1" ht="14.4" customHeight="1" x14ac:dyDescent="0.3">
      <c r="A661" s="544"/>
      <c r="B661" s="552">
        <v>79115</v>
      </c>
      <c r="C661" s="549" t="s">
        <v>1224</v>
      </c>
      <c r="D661" s="545"/>
      <c r="E661" s="544"/>
      <c r="F661" s="544"/>
      <c r="G661" s="544"/>
      <c r="H661" s="75"/>
      <c r="J661" s="544"/>
      <c r="K661" s="544"/>
      <c r="L661" s="545"/>
      <c r="M661" s="544"/>
    </row>
    <row r="662" spans="1:13" s="74" customFormat="1" ht="14.4" customHeight="1" x14ac:dyDescent="0.3">
      <c r="A662" s="544"/>
      <c r="B662" s="552">
        <v>18025</v>
      </c>
      <c r="C662" s="549" t="s">
        <v>1225</v>
      </c>
      <c r="D662" s="545"/>
      <c r="E662" s="544"/>
      <c r="F662" s="544"/>
      <c r="G662" s="544"/>
      <c r="H662" s="75"/>
      <c r="J662" s="544"/>
      <c r="K662" s="544"/>
      <c r="L662" s="545"/>
      <c r="M662" s="544"/>
    </row>
    <row r="663" spans="1:13" s="74" customFormat="1" ht="14.4" customHeight="1" x14ac:dyDescent="0.3">
      <c r="A663" s="544"/>
      <c r="B663" s="552">
        <v>28015</v>
      </c>
      <c r="C663" s="549" t="s">
        <v>1226</v>
      </c>
      <c r="D663" s="545"/>
      <c r="E663" s="544"/>
      <c r="F663" s="544"/>
      <c r="G663" s="544"/>
      <c r="H663" s="75"/>
      <c r="J663" s="544"/>
      <c r="K663" s="544"/>
      <c r="L663" s="545"/>
      <c r="M663" s="544"/>
    </row>
    <row r="664" spans="1:13" s="74" customFormat="1" ht="14.4" customHeight="1" x14ac:dyDescent="0.3">
      <c r="A664" s="544"/>
      <c r="B664" s="552">
        <v>69065</v>
      </c>
      <c r="C664" s="549" t="s">
        <v>1227</v>
      </c>
      <c r="D664" s="545"/>
      <c r="E664" s="544"/>
      <c r="F664" s="544"/>
      <c r="G664" s="544"/>
      <c r="H664" s="75"/>
      <c r="J664" s="544"/>
      <c r="K664" s="544"/>
      <c r="L664" s="545"/>
      <c r="M664" s="544"/>
    </row>
    <row r="665" spans="1:13" s="74" customFormat="1" ht="14.4" customHeight="1" x14ac:dyDescent="0.3">
      <c r="A665" s="544"/>
      <c r="B665" s="552">
        <v>62020</v>
      </c>
      <c r="C665" s="549" t="s">
        <v>1228</v>
      </c>
      <c r="D665" s="545"/>
      <c r="E665" s="544"/>
      <c r="F665" s="544"/>
      <c r="G665" s="544"/>
      <c r="H665" s="75"/>
      <c r="J665" s="544"/>
      <c r="K665" s="544"/>
      <c r="L665" s="545"/>
      <c r="M665" s="544"/>
    </row>
    <row r="666" spans="1:13" s="74" customFormat="1" ht="14.4" customHeight="1" x14ac:dyDescent="0.3">
      <c r="A666" s="544"/>
      <c r="B666" s="552">
        <v>56105</v>
      </c>
      <c r="C666" s="549" t="s">
        <v>1229</v>
      </c>
      <c r="D666" s="545"/>
      <c r="E666" s="544"/>
      <c r="F666" s="544"/>
      <c r="G666" s="544"/>
      <c r="H666" s="75"/>
      <c r="J666" s="544"/>
      <c r="K666" s="544"/>
      <c r="L666" s="545"/>
      <c r="M666" s="544"/>
    </row>
    <row r="667" spans="1:13" s="74" customFormat="1" ht="14.4" customHeight="1" x14ac:dyDescent="0.3">
      <c r="A667" s="544"/>
      <c r="B667" s="552">
        <v>22045</v>
      </c>
      <c r="C667" s="549" t="s">
        <v>1230</v>
      </c>
      <c r="D667" s="545"/>
      <c r="E667" s="544"/>
      <c r="F667" s="544"/>
      <c r="G667" s="544"/>
      <c r="H667" s="75"/>
      <c r="J667" s="544"/>
      <c r="K667" s="544"/>
      <c r="L667" s="545"/>
      <c r="M667" s="544"/>
    </row>
    <row r="668" spans="1:13" s="74" customFormat="1" ht="14.4" customHeight="1" x14ac:dyDescent="0.3">
      <c r="A668" s="544"/>
      <c r="B668" s="552">
        <v>49085</v>
      </c>
      <c r="C668" s="549" t="s">
        <v>1231</v>
      </c>
      <c r="D668" s="545"/>
      <c r="E668" s="544"/>
      <c r="F668" s="544"/>
      <c r="G668" s="544"/>
      <c r="H668" s="75"/>
      <c r="J668" s="544"/>
      <c r="K668" s="544"/>
      <c r="L668" s="545"/>
      <c r="M668" s="544"/>
    </row>
    <row r="669" spans="1:13" s="74" customFormat="1" ht="14.4" customHeight="1" x14ac:dyDescent="0.3">
      <c r="A669" s="544"/>
      <c r="B669" s="552">
        <v>67030</v>
      </c>
      <c r="C669" s="549" t="s">
        <v>1232</v>
      </c>
      <c r="D669" s="545"/>
      <c r="E669" s="544"/>
      <c r="F669" s="544"/>
      <c r="G669" s="544"/>
      <c r="H669" s="75"/>
      <c r="J669" s="544"/>
      <c r="K669" s="544"/>
      <c r="L669" s="545"/>
      <c r="M669" s="544"/>
    </row>
    <row r="670" spans="1:13" s="74" customFormat="1" ht="14.4" customHeight="1" x14ac:dyDescent="0.3">
      <c r="A670" s="544"/>
      <c r="B670" s="552">
        <v>45060</v>
      </c>
      <c r="C670" s="549" t="s">
        <v>1233</v>
      </c>
      <c r="D670" s="545"/>
      <c r="E670" s="544"/>
      <c r="F670" s="544"/>
      <c r="G670" s="544"/>
      <c r="H670" s="75"/>
      <c r="J670" s="544"/>
      <c r="K670" s="544"/>
      <c r="L670" s="545"/>
      <c r="M670" s="544"/>
    </row>
    <row r="671" spans="1:13" s="74" customFormat="1" ht="14.4" customHeight="1" x14ac:dyDescent="0.3">
      <c r="A671" s="544"/>
      <c r="B671" s="552">
        <v>22005</v>
      </c>
      <c r="C671" s="549" t="s">
        <v>1234</v>
      </c>
      <c r="D671" s="545"/>
      <c r="E671" s="544"/>
      <c r="F671" s="544"/>
      <c r="G671" s="544"/>
      <c r="H671" s="75"/>
      <c r="J671" s="544"/>
      <c r="K671" s="544"/>
      <c r="L671" s="545"/>
      <c r="M671" s="544"/>
    </row>
    <row r="672" spans="1:13" s="74" customFormat="1" ht="14.4" customHeight="1" x14ac:dyDescent="0.3">
      <c r="A672" s="544"/>
      <c r="B672" s="552">
        <v>38060</v>
      </c>
      <c r="C672" s="549" t="s">
        <v>1235</v>
      </c>
      <c r="D672" s="545"/>
      <c r="E672" s="544"/>
      <c r="F672" s="544"/>
      <c r="G672" s="544"/>
      <c r="H672" s="75"/>
      <c r="J672" s="544"/>
      <c r="K672" s="544"/>
      <c r="L672" s="545"/>
      <c r="M672" s="544"/>
    </row>
    <row r="673" spans="1:13" s="74" customFormat="1" ht="14.4" customHeight="1" x14ac:dyDescent="0.3">
      <c r="A673" s="544"/>
      <c r="B673" s="552">
        <v>47055</v>
      </c>
      <c r="C673" s="549" t="s">
        <v>1236</v>
      </c>
      <c r="D673" s="545"/>
      <c r="E673" s="544"/>
      <c r="F673" s="544"/>
      <c r="G673" s="544"/>
      <c r="H673" s="75"/>
      <c r="J673" s="544"/>
      <c r="K673" s="544"/>
      <c r="L673" s="545"/>
      <c r="M673" s="544"/>
    </row>
    <row r="674" spans="1:13" s="74" customFormat="1" ht="14.4" customHeight="1" x14ac:dyDescent="0.3">
      <c r="A674" s="544"/>
      <c r="B674" s="552">
        <v>30050</v>
      </c>
      <c r="C674" s="549" t="s">
        <v>1237</v>
      </c>
      <c r="D674" s="545"/>
      <c r="E674" s="544"/>
      <c r="F674" s="544"/>
      <c r="G674" s="544"/>
      <c r="H674" s="75"/>
      <c r="J674" s="544"/>
      <c r="K674" s="544"/>
      <c r="L674" s="545"/>
      <c r="M674" s="544"/>
    </row>
    <row r="675" spans="1:13" s="74" customFormat="1" ht="14.4" customHeight="1" x14ac:dyDescent="0.3">
      <c r="A675" s="544"/>
      <c r="B675" s="552">
        <v>48020</v>
      </c>
      <c r="C675" s="549" t="s">
        <v>1238</v>
      </c>
      <c r="D675" s="545"/>
      <c r="E675" s="544"/>
      <c r="F675" s="544"/>
      <c r="G675" s="544"/>
      <c r="H675" s="75"/>
      <c r="J675" s="544"/>
      <c r="K675" s="544"/>
      <c r="L675" s="545"/>
      <c r="M675" s="544"/>
    </row>
    <row r="676" spans="1:13" s="74" customFormat="1" ht="14.4" customHeight="1" x14ac:dyDescent="0.3">
      <c r="A676" s="544"/>
      <c r="B676" s="552">
        <v>34105</v>
      </c>
      <c r="C676" s="549" t="s">
        <v>1239</v>
      </c>
      <c r="D676" s="545"/>
      <c r="E676" s="544"/>
      <c r="F676" s="544"/>
      <c r="G676" s="544"/>
      <c r="H676" s="75"/>
      <c r="J676" s="544"/>
      <c r="K676" s="544"/>
      <c r="L676" s="545"/>
      <c r="M676" s="544"/>
    </row>
    <row r="677" spans="1:13" s="74" customFormat="1" ht="14.4" customHeight="1" x14ac:dyDescent="0.3">
      <c r="A677" s="544"/>
      <c r="B677" s="552">
        <v>19055</v>
      </c>
      <c r="C677" s="549" t="s">
        <v>1240</v>
      </c>
      <c r="D677" s="545"/>
      <c r="E677" s="544"/>
      <c r="F677" s="544"/>
      <c r="G677" s="544"/>
      <c r="H677" s="75"/>
      <c r="J677" s="544"/>
      <c r="K677" s="544"/>
      <c r="L677" s="545"/>
      <c r="M677" s="544"/>
    </row>
    <row r="678" spans="1:13" s="74" customFormat="1" ht="14.4" customHeight="1" x14ac:dyDescent="0.3">
      <c r="A678" s="544"/>
      <c r="B678" s="552">
        <v>68020</v>
      </c>
      <c r="C678" s="549" t="s">
        <v>1241</v>
      </c>
      <c r="D678" s="545"/>
      <c r="E678" s="544"/>
      <c r="F678" s="544"/>
      <c r="G678" s="544"/>
      <c r="H678" s="75"/>
      <c r="J678" s="544"/>
      <c r="K678" s="544"/>
      <c r="L678" s="545"/>
      <c r="M678" s="544"/>
    </row>
    <row r="679" spans="1:13" s="74" customFormat="1" ht="14.4" customHeight="1" x14ac:dyDescent="0.3">
      <c r="A679" s="544"/>
      <c r="B679" s="552">
        <v>31060</v>
      </c>
      <c r="C679" s="549" t="s">
        <v>1242</v>
      </c>
      <c r="D679" s="545"/>
      <c r="E679" s="544"/>
      <c r="F679" s="544"/>
      <c r="G679" s="544"/>
      <c r="H679" s="75"/>
      <c r="J679" s="544"/>
      <c r="K679" s="544"/>
      <c r="L679" s="545"/>
      <c r="M679" s="544"/>
    </row>
    <row r="680" spans="1:13" s="74" customFormat="1" ht="14.4" customHeight="1" x14ac:dyDescent="0.3">
      <c r="A680" s="544"/>
      <c r="B680" s="552">
        <v>39117</v>
      </c>
      <c r="C680" s="549" t="s">
        <v>1243</v>
      </c>
      <c r="D680" s="545"/>
      <c r="E680" s="544"/>
      <c r="F680" s="544"/>
      <c r="G680" s="544"/>
      <c r="H680" s="75"/>
      <c r="J680" s="544"/>
      <c r="K680" s="544"/>
      <c r="L680" s="545"/>
      <c r="M680" s="544"/>
    </row>
    <row r="681" spans="1:13" s="74" customFormat="1" ht="14.4" customHeight="1" x14ac:dyDescent="0.3">
      <c r="A681" s="544"/>
      <c r="B681" s="552">
        <v>33102</v>
      </c>
      <c r="C681" s="549" t="s">
        <v>1244</v>
      </c>
      <c r="D681" s="545"/>
      <c r="E681" s="544"/>
      <c r="F681" s="544"/>
      <c r="G681" s="544"/>
      <c r="H681" s="75"/>
      <c r="J681" s="544"/>
      <c r="K681" s="544"/>
      <c r="L681" s="545"/>
      <c r="M681" s="544"/>
    </row>
    <row r="682" spans="1:13" s="74" customFormat="1" ht="14.4" customHeight="1" x14ac:dyDescent="0.3">
      <c r="A682" s="544"/>
      <c r="B682" s="552">
        <v>49100</v>
      </c>
      <c r="C682" s="549" t="s">
        <v>1245</v>
      </c>
      <c r="D682" s="545"/>
      <c r="E682" s="544"/>
      <c r="F682" s="544"/>
      <c r="G682" s="544"/>
      <c r="H682" s="75"/>
      <c r="J682" s="544"/>
      <c r="K682" s="544"/>
      <c r="L682" s="545"/>
      <c r="M682" s="544"/>
    </row>
    <row r="683" spans="1:13" s="74" customFormat="1" ht="14.4" customHeight="1" x14ac:dyDescent="0.3">
      <c r="A683" s="544"/>
      <c r="B683" s="552">
        <v>92050</v>
      </c>
      <c r="C683" s="549" t="s">
        <v>1246</v>
      </c>
      <c r="D683" s="545"/>
      <c r="E683" s="544"/>
      <c r="F683" s="544"/>
      <c r="G683" s="544"/>
      <c r="H683" s="75"/>
      <c r="J683" s="544"/>
      <c r="K683" s="544"/>
      <c r="L683" s="545"/>
      <c r="M683" s="544"/>
    </row>
    <row r="684" spans="1:13" s="74" customFormat="1" ht="14.4" customHeight="1" x14ac:dyDescent="0.3">
      <c r="A684" s="544"/>
      <c r="B684" s="552">
        <v>68045</v>
      </c>
      <c r="C684" s="549" t="s">
        <v>1247</v>
      </c>
      <c r="D684" s="545"/>
      <c r="E684" s="544"/>
      <c r="F684" s="544"/>
      <c r="G684" s="544"/>
      <c r="H684" s="75"/>
      <c r="J684" s="544"/>
      <c r="K684" s="544"/>
      <c r="L684" s="545"/>
      <c r="M684" s="544"/>
    </row>
    <row r="685" spans="1:13" s="74" customFormat="1" ht="14.4" customHeight="1" x14ac:dyDescent="0.3">
      <c r="A685" s="544"/>
      <c r="B685" s="552">
        <v>85015</v>
      </c>
      <c r="C685" s="549" t="s">
        <v>1248</v>
      </c>
      <c r="D685" s="545"/>
      <c r="E685" s="544"/>
      <c r="F685" s="544"/>
      <c r="G685" s="544"/>
      <c r="H685" s="75"/>
      <c r="J685" s="544"/>
      <c r="K685" s="544"/>
      <c r="L685" s="545"/>
      <c r="M685" s="544"/>
    </row>
    <row r="686" spans="1:13" s="74" customFormat="1" ht="14.4" customHeight="1" x14ac:dyDescent="0.3">
      <c r="A686" s="544"/>
      <c r="B686" s="552">
        <v>33080</v>
      </c>
      <c r="C686" s="549" t="s">
        <v>1249</v>
      </c>
      <c r="D686" s="545"/>
      <c r="E686" s="544"/>
      <c r="F686" s="544"/>
      <c r="G686" s="544"/>
      <c r="H686" s="75"/>
      <c r="J686" s="544"/>
      <c r="K686" s="544"/>
      <c r="L686" s="545"/>
      <c r="M686" s="544"/>
    </row>
    <row r="687" spans="1:13" s="74" customFormat="1" ht="14.4" customHeight="1" x14ac:dyDescent="0.3">
      <c r="A687" s="544"/>
      <c r="B687" s="552">
        <v>51050</v>
      </c>
      <c r="C687" s="549" t="s">
        <v>1250</v>
      </c>
      <c r="D687" s="545"/>
      <c r="E687" s="544"/>
      <c r="F687" s="544"/>
      <c r="G687" s="544"/>
      <c r="H687" s="75"/>
      <c r="J687" s="544"/>
      <c r="K687" s="544"/>
      <c r="L687" s="545"/>
      <c r="M687" s="544"/>
    </row>
    <row r="688" spans="1:13" s="74" customFormat="1" ht="14.4" customHeight="1" x14ac:dyDescent="0.3">
      <c r="A688" s="544"/>
      <c r="B688" s="552">
        <v>44055</v>
      </c>
      <c r="C688" s="549" t="s">
        <v>1251</v>
      </c>
      <c r="D688" s="545"/>
      <c r="E688" s="544"/>
      <c r="F688" s="544"/>
      <c r="G688" s="544"/>
      <c r="H688" s="75"/>
      <c r="J688" s="544"/>
      <c r="K688" s="544"/>
      <c r="L688" s="545"/>
      <c r="M688" s="544"/>
    </row>
    <row r="689" spans="1:13" s="74" customFormat="1" ht="14.4" customHeight="1" x14ac:dyDescent="0.3">
      <c r="A689" s="544"/>
      <c r="B689" s="552">
        <v>52030</v>
      </c>
      <c r="C689" s="549" t="s">
        <v>1252</v>
      </c>
      <c r="D689" s="545"/>
      <c r="E689" s="544"/>
      <c r="F689" s="544"/>
      <c r="G689" s="544"/>
      <c r="H689" s="75"/>
      <c r="J689" s="544"/>
      <c r="K689" s="544"/>
      <c r="L689" s="545"/>
      <c r="M689" s="544"/>
    </row>
    <row r="690" spans="1:13" s="74" customFormat="1" ht="14.4" customHeight="1" x14ac:dyDescent="0.3">
      <c r="A690" s="544"/>
      <c r="B690" s="552">
        <v>39090</v>
      </c>
      <c r="C690" s="549" t="s">
        <v>1253</v>
      </c>
      <c r="D690" s="545"/>
      <c r="E690" s="544"/>
      <c r="F690" s="544"/>
      <c r="G690" s="544"/>
      <c r="H690" s="75"/>
      <c r="J690" s="544"/>
      <c r="K690" s="544"/>
      <c r="L690" s="545"/>
      <c r="M690" s="544"/>
    </row>
    <row r="691" spans="1:13" s="74" customFormat="1" ht="14.4" customHeight="1" x14ac:dyDescent="0.3">
      <c r="A691" s="544"/>
      <c r="B691" s="552">
        <v>62070</v>
      </c>
      <c r="C691" s="549" t="s">
        <v>1254</v>
      </c>
      <c r="D691" s="545"/>
      <c r="E691" s="544"/>
      <c r="F691" s="544"/>
      <c r="G691" s="544"/>
      <c r="H691" s="75"/>
      <c r="J691" s="544"/>
      <c r="K691" s="544"/>
      <c r="L691" s="545"/>
      <c r="M691" s="544"/>
    </row>
    <row r="692" spans="1:13" s="74" customFormat="1" ht="14.4" customHeight="1" x14ac:dyDescent="0.3">
      <c r="A692" s="544"/>
      <c r="B692" s="552">
        <v>50005</v>
      </c>
      <c r="C692" s="549" t="s">
        <v>1255</v>
      </c>
      <c r="D692" s="545"/>
      <c r="E692" s="544"/>
      <c r="F692" s="544"/>
      <c r="G692" s="544"/>
      <c r="H692" s="75"/>
      <c r="J692" s="544"/>
      <c r="K692" s="544"/>
      <c r="L692" s="545"/>
      <c r="M692" s="544"/>
    </row>
    <row r="693" spans="1:13" s="74" customFormat="1" ht="14.4" customHeight="1" x14ac:dyDescent="0.3">
      <c r="A693" s="544"/>
      <c r="B693" s="552">
        <v>18035</v>
      </c>
      <c r="C693" s="549" t="s">
        <v>1256</v>
      </c>
      <c r="D693" s="545"/>
      <c r="E693" s="544"/>
      <c r="F693" s="544"/>
      <c r="G693" s="544"/>
      <c r="H693" s="75"/>
      <c r="J693" s="544"/>
      <c r="K693" s="544"/>
      <c r="L693" s="545"/>
      <c r="M693" s="544"/>
    </row>
    <row r="694" spans="1:13" s="74" customFormat="1" ht="14.4" customHeight="1" x14ac:dyDescent="0.3">
      <c r="A694" s="544"/>
      <c r="B694" s="552">
        <v>20010</v>
      </c>
      <c r="C694" s="549" t="s">
        <v>1257</v>
      </c>
      <c r="D694" s="545"/>
      <c r="E694" s="544"/>
      <c r="F694" s="544"/>
      <c r="G694" s="544"/>
      <c r="H694" s="75"/>
      <c r="J694" s="544"/>
      <c r="K694" s="544"/>
      <c r="L694" s="545"/>
      <c r="M694" s="544"/>
    </row>
    <row r="695" spans="1:13" s="74" customFormat="1" ht="14.4" customHeight="1" x14ac:dyDescent="0.3">
      <c r="A695" s="544"/>
      <c r="B695" s="552">
        <v>8023</v>
      </c>
      <c r="C695" s="549" t="s">
        <v>1258</v>
      </c>
      <c r="D695" s="545"/>
      <c r="E695" s="544"/>
      <c r="F695" s="544"/>
      <c r="G695" s="544"/>
      <c r="H695" s="75"/>
      <c r="J695" s="544"/>
      <c r="K695" s="544"/>
      <c r="L695" s="545"/>
      <c r="M695" s="544"/>
    </row>
    <row r="696" spans="1:13" s="74" customFormat="1" ht="14.4" customHeight="1" x14ac:dyDescent="0.3">
      <c r="A696" s="544"/>
      <c r="B696" s="552">
        <v>17025</v>
      </c>
      <c r="C696" s="549" t="s">
        <v>1258</v>
      </c>
      <c r="D696" s="545"/>
      <c r="E696" s="544"/>
      <c r="F696" s="544"/>
      <c r="G696" s="544"/>
      <c r="H696" s="75"/>
      <c r="J696" s="544"/>
      <c r="K696" s="544"/>
      <c r="L696" s="545"/>
      <c r="M696" s="544"/>
    </row>
    <row r="697" spans="1:13" s="74" customFormat="1" ht="14.4" customHeight="1" x14ac:dyDescent="0.3">
      <c r="A697" s="544"/>
      <c r="B697" s="552">
        <v>9085</v>
      </c>
      <c r="C697" s="549" t="s">
        <v>1259</v>
      </c>
      <c r="D697" s="545"/>
      <c r="E697" s="544"/>
      <c r="F697" s="544"/>
      <c r="G697" s="544"/>
      <c r="H697" s="75"/>
      <c r="J697" s="544"/>
      <c r="K697" s="544"/>
      <c r="L697" s="545"/>
      <c r="M697" s="544"/>
    </row>
    <row r="698" spans="1:13" s="74" customFormat="1" ht="14.4" customHeight="1" x14ac:dyDescent="0.3">
      <c r="A698" s="544"/>
      <c r="B698" s="552">
        <v>7010</v>
      </c>
      <c r="C698" s="549" t="s">
        <v>1260</v>
      </c>
      <c r="D698" s="545"/>
      <c r="E698" s="544"/>
      <c r="F698" s="544"/>
      <c r="G698" s="544"/>
      <c r="H698" s="75"/>
      <c r="J698" s="544"/>
      <c r="K698" s="544"/>
      <c r="L698" s="545"/>
      <c r="M698" s="544"/>
    </row>
    <row r="699" spans="1:13" s="74" customFormat="1" ht="14.4" customHeight="1" x14ac:dyDescent="0.3">
      <c r="A699" s="544"/>
      <c r="B699" s="552">
        <v>11030</v>
      </c>
      <c r="C699" s="549" t="s">
        <v>1261</v>
      </c>
      <c r="D699" s="545"/>
      <c r="E699" s="544"/>
      <c r="F699" s="544"/>
      <c r="G699" s="544"/>
      <c r="H699" s="75"/>
      <c r="J699" s="544"/>
      <c r="K699" s="544"/>
      <c r="L699" s="545"/>
      <c r="M699" s="544"/>
    </row>
    <row r="700" spans="1:13" s="74" customFormat="1" ht="14.4" customHeight="1" x14ac:dyDescent="0.3">
      <c r="A700" s="544"/>
      <c r="B700" s="552">
        <v>38035</v>
      </c>
      <c r="C700" s="549" t="s">
        <v>1261</v>
      </c>
      <c r="D700" s="545"/>
      <c r="E700" s="544"/>
      <c r="F700" s="544"/>
      <c r="G700" s="544"/>
      <c r="H700" s="75"/>
      <c r="J700" s="544"/>
      <c r="K700" s="544"/>
      <c r="L700" s="545"/>
      <c r="M700" s="544"/>
    </row>
    <row r="701" spans="1:13" s="74" customFormat="1" ht="14.4" customHeight="1" x14ac:dyDescent="0.3">
      <c r="A701" s="544"/>
      <c r="B701" s="552">
        <v>37215</v>
      </c>
      <c r="C701" s="549" t="s">
        <v>1262</v>
      </c>
      <c r="D701" s="545"/>
      <c r="E701" s="544"/>
      <c r="F701" s="544"/>
      <c r="G701" s="544"/>
      <c r="H701" s="75"/>
      <c r="J701" s="544"/>
      <c r="K701" s="544"/>
      <c r="L701" s="545"/>
      <c r="M701" s="544"/>
    </row>
    <row r="702" spans="1:13" s="74" customFormat="1" ht="14.4" customHeight="1" x14ac:dyDescent="0.3">
      <c r="A702" s="544"/>
      <c r="B702" s="552">
        <v>52040</v>
      </c>
      <c r="C702" s="549" t="s">
        <v>1263</v>
      </c>
      <c r="D702" s="545"/>
      <c r="E702" s="544"/>
      <c r="F702" s="544"/>
      <c r="G702" s="544"/>
      <c r="H702" s="75"/>
      <c r="J702" s="544"/>
      <c r="K702" s="544"/>
      <c r="L702" s="545"/>
      <c r="M702" s="544"/>
    </row>
    <row r="703" spans="1:13" s="74" customFormat="1" ht="14.4" customHeight="1" x14ac:dyDescent="0.3">
      <c r="A703" s="544"/>
      <c r="B703" s="552">
        <v>87030</v>
      </c>
      <c r="C703" s="549" t="s">
        <v>1264</v>
      </c>
      <c r="D703" s="545"/>
      <c r="E703" s="544"/>
      <c r="F703" s="544"/>
      <c r="G703" s="544"/>
      <c r="H703" s="75"/>
      <c r="J703" s="544"/>
      <c r="K703" s="544"/>
      <c r="L703" s="545"/>
      <c r="M703" s="544"/>
    </row>
    <row r="704" spans="1:13" s="74" customFormat="1" ht="14.4" customHeight="1" x14ac:dyDescent="0.3">
      <c r="A704" s="544"/>
      <c r="B704" s="552">
        <v>88085</v>
      </c>
      <c r="C704" s="549" t="s">
        <v>1265</v>
      </c>
      <c r="D704" s="545"/>
      <c r="E704" s="544"/>
      <c r="F704" s="544"/>
      <c r="G704" s="544"/>
      <c r="H704" s="75"/>
      <c r="J704" s="544"/>
      <c r="K704" s="544"/>
      <c r="L704" s="545"/>
      <c r="M704" s="544"/>
    </row>
    <row r="705" spans="1:13" s="74" customFormat="1" ht="14.4" customHeight="1" x14ac:dyDescent="0.3">
      <c r="A705" s="544"/>
      <c r="B705" s="552">
        <v>91030</v>
      </c>
      <c r="C705" s="549" t="s">
        <v>1266</v>
      </c>
      <c r="D705" s="545"/>
      <c r="E705" s="544"/>
      <c r="F705" s="544"/>
      <c r="G705" s="544"/>
      <c r="H705" s="75"/>
      <c r="J705" s="544"/>
      <c r="K705" s="544"/>
      <c r="L705" s="545"/>
      <c r="M705" s="544"/>
    </row>
    <row r="706" spans="1:13" s="74" customFormat="1" ht="14.4" customHeight="1" x14ac:dyDescent="0.3">
      <c r="A706" s="544"/>
      <c r="B706" s="552">
        <v>54095</v>
      </c>
      <c r="C706" s="549" t="s">
        <v>1267</v>
      </c>
      <c r="D706" s="545"/>
      <c r="E706" s="544"/>
      <c r="F706" s="544"/>
      <c r="G706" s="544"/>
      <c r="H706" s="75"/>
      <c r="J706" s="544"/>
      <c r="K706" s="544"/>
      <c r="L706" s="545"/>
      <c r="M706" s="544"/>
    </row>
    <row r="707" spans="1:13" s="74" customFormat="1" ht="14.4" customHeight="1" x14ac:dyDescent="0.3">
      <c r="A707" s="544"/>
      <c r="B707" s="552">
        <v>39035</v>
      </c>
      <c r="C707" s="549" t="s">
        <v>1268</v>
      </c>
      <c r="D707" s="545"/>
      <c r="E707" s="544"/>
      <c r="F707" s="544"/>
      <c r="G707" s="544"/>
      <c r="H707" s="75"/>
      <c r="J707" s="544"/>
      <c r="K707" s="544"/>
      <c r="L707" s="545"/>
      <c r="M707" s="544"/>
    </row>
    <row r="708" spans="1:13" s="74" customFormat="1" ht="14.4" customHeight="1" x14ac:dyDescent="0.3">
      <c r="A708" s="544"/>
      <c r="B708" s="552">
        <v>14025</v>
      </c>
      <c r="C708" s="549" t="s">
        <v>1269</v>
      </c>
      <c r="D708" s="545"/>
      <c r="E708" s="544"/>
      <c r="F708" s="544"/>
      <c r="G708" s="544"/>
      <c r="H708" s="75"/>
      <c r="J708" s="544"/>
      <c r="K708" s="544"/>
      <c r="L708" s="545"/>
      <c r="M708" s="544"/>
    </row>
    <row r="709" spans="1:13" s="74" customFormat="1" ht="14.4" customHeight="1" x14ac:dyDescent="0.3">
      <c r="A709" s="544"/>
      <c r="B709" s="552">
        <v>87070</v>
      </c>
      <c r="C709" s="549" t="s">
        <v>1270</v>
      </c>
      <c r="D709" s="545"/>
      <c r="E709" s="544"/>
      <c r="F709" s="544"/>
      <c r="G709" s="544"/>
      <c r="H709" s="75"/>
      <c r="J709" s="544"/>
      <c r="K709" s="544"/>
      <c r="L709" s="545"/>
      <c r="M709" s="544"/>
    </row>
    <row r="710" spans="1:13" s="74" customFormat="1" ht="14.4" customHeight="1" x14ac:dyDescent="0.3">
      <c r="A710" s="544"/>
      <c r="B710" s="552">
        <v>26040</v>
      </c>
      <c r="C710" s="549" t="s">
        <v>1271</v>
      </c>
      <c r="D710" s="545"/>
      <c r="E710" s="544"/>
      <c r="F710" s="544"/>
      <c r="G710" s="544"/>
      <c r="H710" s="75"/>
      <c r="J710" s="544"/>
      <c r="K710" s="544"/>
      <c r="L710" s="545"/>
      <c r="M710" s="544"/>
    </row>
    <row r="711" spans="1:13" s="74" customFormat="1" ht="14.4" customHeight="1" x14ac:dyDescent="0.3">
      <c r="A711" s="544"/>
      <c r="B711" s="552">
        <v>7040</v>
      </c>
      <c r="C711" s="549" t="s">
        <v>1272</v>
      </c>
      <c r="D711" s="545"/>
      <c r="E711" s="544"/>
      <c r="F711" s="544"/>
      <c r="G711" s="544"/>
      <c r="H711" s="75"/>
      <c r="J711" s="544"/>
      <c r="K711" s="544"/>
      <c r="L711" s="545"/>
      <c r="M711" s="544"/>
    </row>
    <row r="712" spans="1:13" s="74" customFormat="1" ht="14.4" customHeight="1" x14ac:dyDescent="0.3">
      <c r="A712" s="544"/>
      <c r="B712" s="552">
        <v>92015</v>
      </c>
      <c r="C712" s="549" t="s">
        <v>1273</v>
      </c>
      <c r="D712" s="545"/>
      <c r="E712" s="544"/>
      <c r="F712" s="544"/>
      <c r="G712" s="544"/>
      <c r="H712" s="75"/>
      <c r="J712" s="544"/>
      <c r="K712" s="544"/>
      <c r="L712" s="545"/>
      <c r="M712" s="544"/>
    </row>
    <row r="713" spans="1:13" s="74" customFormat="1" ht="14.4" customHeight="1" x14ac:dyDescent="0.3">
      <c r="A713" s="544"/>
      <c r="B713" s="552">
        <v>9020</v>
      </c>
      <c r="C713" s="549" t="s">
        <v>1274</v>
      </c>
      <c r="D713" s="545"/>
      <c r="E713" s="544"/>
      <c r="F713" s="544"/>
      <c r="G713" s="544"/>
      <c r="H713" s="75"/>
      <c r="J713" s="544"/>
      <c r="K713" s="544"/>
      <c r="L713" s="545"/>
      <c r="M713" s="544"/>
    </row>
    <row r="714" spans="1:13" s="74" customFormat="1" ht="14.4" customHeight="1" x14ac:dyDescent="0.3">
      <c r="A714" s="544"/>
      <c r="B714" s="552">
        <v>59010</v>
      </c>
      <c r="C714" s="549" t="s">
        <v>1275</v>
      </c>
      <c r="D714" s="545"/>
      <c r="E714" s="544"/>
      <c r="F714" s="544"/>
      <c r="G714" s="544"/>
      <c r="H714" s="75"/>
      <c r="J714" s="544"/>
      <c r="K714" s="544"/>
      <c r="L714" s="545"/>
      <c r="M714" s="544"/>
    </row>
    <row r="715" spans="1:13" s="74" customFormat="1" ht="14.4" customHeight="1" x14ac:dyDescent="0.3">
      <c r="A715" s="544"/>
      <c r="B715" s="552">
        <v>63060</v>
      </c>
      <c r="C715" s="549" t="s">
        <v>1276</v>
      </c>
      <c r="D715" s="545"/>
      <c r="E715" s="544"/>
      <c r="F715" s="544"/>
      <c r="G715" s="544"/>
      <c r="H715" s="75"/>
      <c r="J715" s="544"/>
      <c r="K715" s="544"/>
      <c r="L715" s="545"/>
      <c r="M715" s="544"/>
    </row>
    <row r="716" spans="1:13" s="74" customFormat="1" ht="14.4" customHeight="1" x14ac:dyDescent="0.3">
      <c r="A716" s="544"/>
      <c r="B716" s="552">
        <v>28045</v>
      </c>
      <c r="C716" s="549" t="s">
        <v>1277</v>
      </c>
      <c r="D716" s="545"/>
      <c r="E716" s="544"/>
      <c r="F716" s="544"/>
      <c r="G716" s="544"/>
      <c r="H716" s="75"/>
      <c r="J716" s="544"/>
      <c r="K716" s="544"/>
      <c r="L716" s="545"/>
      <c r="M716" s="544"/>
    </row>
    <row r="717" spans="1:13" s="74" customFormat="1" ht="14.4" customHeight="1" x14ac:dyDescent="0.3">
      <c r="A717" s="544"/>
      <c r="B717" s="552">
        <v>71115</v>
      </c>
      <c r="C717" s="549" t="s">
        <v>1278</v>
      </c>
      <c r="D717" s="545"/>
      <c r="E717" s="544"/>
      <c r="F717" s="544"/>
      <c r="G717" s="544"/>
      <c r="H717" s="75"/>
      <c r="J717" s="544"/>
      <c r="K717" s="544"/>
      <c r="L717" s="545"/>
      <c r="M717" s="544"/>
    </row>
    <row r="718" spans="1:13" s="74" customFormat="1" ht="14.4" customHeight="1" x14ac:dyDescent="0.3">
      <c r="A718" s="544"/>
      <c r="B718" s="552">
        <v>51075</v>
      </c>
      <c r="C718" s="549" t="s">
        <v>1279</v>
      </c>
      <c r="D718" s="545"/>
      <c r="E718" s="544"/>
      <c r="F718" s="544"/>
      <c r="G718" s="544"/>
      <c r="H718" s="75"/>
      <c r="J718" s="544"/>
      <c r="K718" s="544"/>
      <c r="L718" s="545"/>
      <c r="M718" s="544"/>
    </row>
    <row r="719" spans="1:13" s="74" customFormat="1" ht="14.4" customHeight="1" x14ac:dyDescent="0.3">
      <c r="A719" s="544"/>
      <c r="B719" s="552">
        <v>11035</v>
      </c>
      <c r="C719" s="549" t="s">
        <v>1280</v>
      </c>
      <c r="D719" s="545"/>
      <c r="E719" s="544"/>
      <c r="F719" s="544"/>
      <c r="G719" s="544"/>
      <c r="H719" s="75"/>
      <c r="J719" s="544"/>
      <c r="K719" s="544"/>
      <c r="L719" s="545"/>
      <c r="M719" s="544"/>
    </row>
    <row r="720" spans="1:13" s="74" customFormat="1" ht="14.4" customHeight="1" x14ac:dyDescent="0.3">
      <c r="A720" s="544"/>
      <c r="B720" s="552">
        <v>17060</v>
      </c>
      <c r="C720" s="549" t="s">
        <v>1281</v>
      </c>
      <c r="D720" s="545"/>
      <c r="E720" s="544"/>
      <c r="F720" s="544"/>
      <c r="G720" s="544"/>
      <c r="H720" s="75"/>
      <c r="J720" s="544"/>
      <c r="K720" s="544"/>
      <c r="L720" s="545"/>
      <c r="M720" s="544"/>
    </row>
    <row r="721" spans="1:13" s="74" customFormat="1" ht="14.4" customHeight="1" x14ac:dyDescent="0.3">
      <c r="A721" s="544"/>
      <c r="B721" s="552">
        <v>50095</v>
      </c>
      <c r="C721" s="549" t="s">
        <v>1282</v>
      </c>
      <c r="D721" s="545"/>
      <c r="E721" s="544"/>
      <c r="F721" s="544"/>
      <c r="G721" s="544"/>
      <c r="H721" s="75"/>
      <c r="J721" s="544"/>
      <c r="K721" s="544"/>
      <c r="L721" s="545"/>
      <c r="M721" s="544"/>
    </row>
    <row r="722" spans="1:13" s="74" customFormat="1" ht="14.4" customHeight="1" x14ac:dyDescent="0.3">
      <c r="A722" s="544"/>
      <c r="B722" s="552">
        <v>9092</v>
      </c>
      <c r="C722" s="549" t="s">
        <v>1283</v>
      </c>
      <c r="D722" s="545"/>
      <c r="E722" s="544"/>
      <c r="F722" s="544"/>
      <c r="G722" s="544"/>
      <c r="H722" s="75"/>
      <c r="J722" s="544"/>
      <c r="K722" s="544"/>
      <c r="L722" s="545"/>
      <c r="M722" s="544"/>
    </row>
    <row r="723" spans="1:13" s="74" customFormat="1" ht="14.4" customHeight="1" x14ac:dyDescent="0.3">
      <c r="A723" s="544"/>
      <c r="B723" s="552">
        <v>18020</v>
      </c>
      <c r="C723" s="549" t="s">
        <v>1284</v>
      </c>
      <c r="D723" s="545"/>
      <c r="E723" s="544"/>
      <c r="F723" s="544"/>
      <c r="G723" s="544"/>
      <c r="H723" s="75"/>
      <c r="J723" s="544"/>
      <c r="K723" s="544"/>
      <c r="L723" s="545"/>
      <c r="M723" s="544"/>
    </row>
    <row r="724" spans="1:13" s="74" customFormat="1" ht="14.4" customHeight="1" x14ac:dyDescent="0.3">
      <c r="A724" s="544"/>
      <c r="B724" s="552">
        <v>78020</v>
      </c>
      <c r="C724" s="549" t="s">
        <v>1285</v>
      </c>
      <c r="D724" s="545"/>
      <c r="E724" s="544"/>
      <c r="F724" s="544"/>
      <c r="G724" s="544"/>
      <c r="H724" s="75"/>
      <c r="J724" s="544"/>
      <c r="K724" s="544"/>
      <c r="L724" s="545"/>
      <c r="M724" s="544"/>
    </row>
    <row r="725" spans="1:13" s="74" customFormat="1" ht="14.4" customHeight="1" x14ac:dyDescent="0.3">
      <c r="A725" s="544"/>
      <c r="B725" s="552">
        <v>5050</v>
      </c>
      <c r="C725" s="549" t="s">
        <v>1286</v>
      </c>
      <c r="D725" s="545"/>
      <c r="E725" s="544"/>
      <c r="F725" s="544"/>
      <c r="G725" s="544"/>
      <c r="H725" s="75"/>
      <c r="J725" s="544"/>
      <c r="K725" s="544"/>
      <c r="L725" s="545"/>
      <c r="M725" s="544"/>
    </row>
    <row r="726" spans="1:13" s="74" customFormat="1" ht="14.4" customHeight="1" x14ac:dyDescent="0.3">
      <c r="A726" s="544"/>
      <c r="B726" s="552">
        <v>26022</v>
      </c>
      <c r="C726" s="549" t="s">
        <v>1286</v>
      </c>
      <c r="D726" s="545"/>
      <c r="E726" s="544"/>
      <c r="F726" s="544"/>
      <c r="G726" s="544"/>
      <c r="H726" s="75"/>
      <c r="J726" s="544"/>
      <c r="K726" s="544"/>
      <c r="L726" s="545"/>
      <c r="M726" s="544"/>
    </row>
    <row r="727" spans="1:13" s="74" customFormat="1" ht="14.4" customHeight="1" x14ac:dyDescent="0.3">
      <c r="A727" s="544"/>
      <c r="B727" s="552">
        <v>13085</v>
      </c>
      <c r="C727" s="549" t="s">
        <v>1287</v>
      </c>
      <c r="D727" s="545"/>
      <c r="E727" s="544"/>
      <c r="F727" s="544"/>
      <c r="G727" s="544"/>
      <c r="H727" s="75"/>
      <c r="J727" s="544"/>
      <c r="K727" s="544"/>
      <c r="L727" s="545"/>
      <c r="M727" s="544"/>
    </row>
    <row r="728" spans="1:13" s="74" customFormat="1" ht="14.4" customHeight="1" x14ac:dyDescent="0.3">
      <c r="A728" s="544"/>
      <c r="B728" s="552">
        <v>54025</v>
      </c>
      <c r="C728" s="549" t="s">
        <v>1288</v>
      </c>
      <c r="D728" s="545"/>
      <c r="E728" s="544"/>
      <c r="F728" s="544"/>
      <c r="G728" s="544"/>
      <c r="H728" s="75"/>
      <c r="J728" s="544"/>
      <c r="K728" s="544"/>
      <c r="L728" s="545"/>
      <c r="M728" s="544"/>
    </row>
    <row r="729" spans="1:13" s="74" customFormat="1" ht="14.4" customHeight="1" x14ac:dyDescent="0.3">
      <c r="A729" s="544"/>
      <c r="B729" s="552">
        <v>4005</v>
      </c>
      <c r="C729" s="549" t="s">
        <v>1289</v>
      </c>
      <c r="D729" s="545"/>
      <c r="E729" s="544"/>
      <c r="F729" s="544"/>
      <c r="G729" s="544"/>
      <c r="H729" s="75"/>
      <c r="J729" s="544"/>
      <c r="K729" s="544"/>
      <c r="L729" s="545"/>
      <c r="M729" s="544"/>
    </row>
    <row r="730" spans="1:13" s="74" customFormat="1" ht="14.4" customHeight="1" x14ac:dyDescent="0.3">
      <c r="A730" s="544"/>
      <c r="B730" s="552">
        <v>62030</v>
      </c>
      <c r="C730" s="549" t="s">
        <v>1290</v>
      </c>
      <c r="D730" s="545"/>
      <c r="E730" s="544"/>
      <c r="F730" s="544"/>
      <c r="G730" s="544"/>
      <c r="H730" s="75"/>
      <c r="J730" s="544"/>
      <c r="K730" s="544"/>
      <c r="L730" s="545"/>
      <c r="M730" s="544"/>
    </row>
    <row r="731" spans="1:13" s="74" customFormat="1" ht="14.4" customHeight="1" x14ac:dyDescent="0.3">
      <c r="A731" s="544"/>
      <c r="B731" s="552">
        <v>26035</v>
      </c>
      <c r="C731" s="549" t="s">
        <v>1291</v>
      </c>
      <c r="D731" s="545"/>
      <c r="E731" s="544"/>
      <c r="F731" s="544"/>
      <c r="G731" s="544"/>
      <c r="H731" s="75"/>
      <c r="J731" s="544"/>
      <c r="K731" s="544"/>
      <c r="L731" s="545"/>
      <c r="M731" s="544"/>
    </row>
    <row r="732" spans="1:13" s="74" customFormat="1" ht="14.4" customHeight="1" x14ac:dyDescent="0.3">
      <c r="A732" s="544"/>
      <c r="B732" s="552">
        <v>77012</v>
      </c>
      <c r="C732" s="549" t="s">
        <v>1292</v>
      </c>
      <c r="D732" s="545"/>
      <c r="E732" s="544"/>
      <c r="F732" s="544"/>
      <c r="G732" s="544"/>
      <c r="H732" s="75"/>
      <c r="J732" s="544"/>
      <c r="K732" s="544"/>
      <c r="L732" s="545"/>
      <c r="M732" s="544"/>
    </row>
    <row r="733" spans="1:13" s="74" customFormat="1" ht="14.4" customHeight="1" x14ac:dyDescent="0.3">
      <c r="A733" s="544"/>
      <c r="B733" s="552">
        <v>7005</v>
      </c>
      <c r="C733" s="549" t="s">
        <v>1293</v>
      </c>
      <c r="D733" s="545"/>
      <c r="E733" s="544"/>
      <c r="F733" s="544"/>
      <c r="G733" s="544"/>
      <c r="H733" s="75"/>
      <c r="J733" s="544"/>
      <c r="K733" s="544"/>
      <c r="L733" s="545"/>
      <c r="M733" s="544"/>
    </row>
    <row r="734" spans="1:13" s="74" customFormat="1" ht="14.4" customHeight="1" x14ac:dyDescent="0.3">
      <c r="A734" s="544"/>
      <c r="B734" s="552">
        <v>26030</v>
      </c>
      <c r="C734" s="549" t="s">
        <v>1294</v>
      </c>
      <c r="D734" s="545"/>
      <c r="E734" s="544"/>
      <c r="F734" s="544"/>
      <c r="G734" s="544"/>
      <c r="H734" s="75"/>
      <c r="J734" s="544"/>
      <c r="K734" s="544"/>
      <c r="L734" s="545"/>
      <c r="M734" s="544"/>
    </row>
    <row r="735" spans="1:13" s="74" customFormat="1" ht="14.4" customHeight="1" x14ac:dyDescent="0.3">
      <c r="A735" s="544"/>
      <c r="B735" s="552">
        <v>38015</v>
      </c>
      <c r="C735" s="549" t="s">
        <v>1295</v>
      </c>
      <c r="D735" s="545"/>
      <c r="E735" s="544"/>
      <c r="F735" s="544"/>
      <c r="G735" s="544"/>
      <c r="H735" s="75"/>
      <c r="J735" s="544"/>
      <c r="K735" s="544"/>
      <c r="L735" s="545"/>
      <c r="M735" s="544"/>
    </row>
    <row r="736" spans="1:13" s="74" customFormat="1" ht="14.4" customHeight="1" x14ac:dyDescent="0.3">
      <c r="A736" s="544"/>
      <c r="B736" s="552">
        <v>54030</v>
      </c>
      <c r="C736" s="549" t="s">
        <v>1296</v>
      </c>
      <c r="D736" s="545"/>
      <c r="E736" s="544"/>
      <c r="F736" s="544"/>
      <c r="G736" s="544"/>
      <c r="H736" s="75"/>
      <c r="J736" s="544"/>
      <c r="K736" s="544"/>
      <c r="L736" s="545"/>
      <c r="M736" s="544"/>
    </row>
    <row r="737" spans="1:13" s="74" customFormat="1" ht="14.4" customHeight="1" x14ac:dyDescent="0.3">
      <c r="A737" s="544"/>
      <c r="B737" s="552">
        <v>63005</v>
      </c>
      <c r="C737" s="549" t="s">
        <v>1297</v>
      </c>
      <c r="D737" s="545"/>
      <c r="E737" s="544"/>
      <c r="F737" s="544"/>
      <c r="G737" s="544"/>
      <c r="H737" s="75"/>
      <c r="J737" s="544"/>
      <c r="K737" s="544"/>
      <c r="L737" s="545"/>
      <c r="M737" s="544"/>
    </row>
    <row r="738" spans="1:13" s="74" customFormat="1" ht="14.4" customHeight="1" x14ac:dyDescent="0.3">
      <c r="A738" s="544"/>
      <c r="B738" s="552">
        <v>71110</v>
      </c>
      <c r="C738" s="549" t="s">
        <v>1298</v>
      </c>
      <c r="D738" s="545"/>
      <c r="E738" s="544"/>
      <c r="F738" s="544"/>
      <c r="G738" s="544"/>
      <c r="H738" s="75"/>
      <c r="J738" s="544"/>
      <c r="K738" s="544"/>
      <c r="L738" s="545"/>
      <c r="M738" s="544"/>
    </row>
    <row r="739" spans="1:13" s="74" customFormat="1" ht="14.4" customHeight="1" x14ac:dyDescent="0.3">
      <c r="A739" s="544"/>
      <c r="B739" s="552">
        <v>72015</v>
      </c>
      <c r="C739" s="549" t="s">
        <v>1299</v>
      </c>
      <c r="D739" s="545"/>
      <c r="E739" s="544"/>
      <c r="F739" s="544"/>
      <c r="G739" s="544"/>
      <c r="H739" s="75"/>
      <c r="J739" s="544"/>
      <c r="K739" s="544"/>
      <c r="L739" s="545"/>
      <c r="M739" s="544"/>
    </row>
    <row r="740" spans="1:13" s="74" customFormat="1" ht="14.4" customHeight="1" x14ac:dyDescent="0.3">
      <c r="A740" s="544"/>
      <c r="B740" s="552">
        <v>70012</v>
      </c>
      <c r="C740" s="549" t="s">
        <v>1300</v>
      </c>
      <c r="D740" s="545"/>
      <c r="E740" s="544"/>
      <c r="F740" s="544"/>
      <c r="G740" s="544"/>
      <c r="H740" s="75"/>
      <c r="J740" s="544"/>
      <c r="K740" s="544"/>
      <c r="L740" s="545"/>
      <c r="M740" s="544"/>
    </row>
    <row r="741" spans="1:13" s="74" customFormat="1" ht="14.4" customHeight="1" x14ac:dyDescent="0.3">
      <c r="A741" s="544"/>
      <c r="B741" s="552">
        <v>61050</v>
      </c>
      <c r="C741" s="549" t="s">
        <v>1301</v>
      </c>
      <c r="D741" s="545"/>
      <c r="E741" s="544"/>
      <c r="F741" s="544"/>
      <c r="G741" s="544"/>
      <c r="H741" s="75"/>
      <c r="J741" s="544"/>
      <c r="K741" s="544"/>
      <c r="L741" s="545"/>
      <c r="M741" s="544"/>
    </row>
    <row r="742" spans="1:13" s="74" customFormat="1" ht="14.4" customHeight="1" x14ac:dyDescent="0.3">
      <c r="A742" s="544"/>
      <c r="B742" s="552">
        <v>80125</v>
      </c>
      <c r="C742" s="549" t="s">
        <v>1302</v>
      </c>
      <c r="D742" s="545"/>
      <c r="E742" s="544"/>
      <c r="F742" s="544"/>
      <c r="G742" s="544"/>
      <c r="H742" s="75"/>
      <c r="J742" s="544"/>
      <c r="K742" s="544"/>
      <c r="L742" s="545"/>
      <c r="M742" s="544"/>
    </row>
    <row r="743" spans="1:13" s="74" customFormat="1" ht="14.4" customHeight="1" x14ac:dyDescent="0.3">
      <c r="A743" s="544"/>
      <c r="B743" s="552">
        <v>50057</v>
      </c>
      <c r="C743" s="549" t="s">
        <v>1303</v>
      </c>
      <c r="D743" s="545"/>
      <c r="E743" s="544"/>
      <c r="F743" s="544"/>
      <c r="G743" s="544"/>
      <c r="H743" s="75"/>
      <c r="J743" s="544"/>
      <c r="K743" s="544"/>
      <c r="L743" s="545"/>
      <c r="M743" s="544"/>
    </row>
    <row r="744" spans="1:13" s="74" customFormat="1" ht="14.4" customHeight="1" x14ac:dyDescent="0.3">
      <c r="A744" s="544"/>
      <c r="B744" s="552">
        <v>93075</v>
      </c>
      <c r="C744" s="549" t="s">
        <v>1303</v>
      </c>
      <c r="D744" s="545"/>
      <c r="E744" s="544"/>
      <c r="F744" s="544"/>
      <c r="G744" s="544"/>
      <c r="H744" s="75"/>
      <c r="J744" s="544"/>
      <c r="K744" s="544"/>
      <c r="L744" s="545"/>
      <c r="M744" s="544"/>
    </row>
    <row r="745" spans="1:13" s="74" customFormat="1" ht="14.4" customHeight="1" x14ac:dyDescent="0.3">
      <c r="A745" s="544"/>
      <c r="B745" s="552">
        <v>8040</v>
      </c>
      <c r="C745" s="549" t="s">
        <v>1304</v>
      </c>
      <c r="D745" s="545"/>
      <c r="E745" s="544"/>
      <c r="F745" s="544"/>
      <c r="G745" s="544"/>
      <c r="H745" s="75"/>
      <c r="J745" s="544"/>
      <c r="K745" s="544"/>
      <c r="L745" s="545"/>
      <c r="M745" s="544"/>
    </row>
    <row r="746" spans="1:13" s="74" customFormat="1" ht="14.4" customHeight="1" x14ac:dyDescent="0.3">
      <c r="A746" s="544"/>
      <c r="B746" s="552">
        <v>17030</v>
      </c>
      <c r="C746" s="549" t="s">
        <v>1305</v>
      </c>
      <c r="D746" s="545"/>
      <c r="E746" s="544"/>
      <c r="F746" s="544"/>
      <c r="G746" s="544"/>
      <c r="H746" s="75"/>
      <c r="J746" s="544"/>
      <c r="K746" s="544"/>
      <c r="L746" s="545"/>
      <c r="M746" s="544"/>
    </row>
    <row r="747" spans="1:13" s="74" customFormat="1" ht="14.4" customHeight="1" x14ac:dyDescent="0.3">
      <c r="A747" s="544"/>
      <c r="B747" s="552">
        <v>50050</v>
      </c>
      <c r="C747" s="549" t="s">
        <v>1305</v>
      </c>
      <c r="D747" s="545"/>
      <c r="E747" s="544"/>
      <c r="F747" s="544"/>
      <c r="G747" s="544"/>
      <c r="H747" s="75"/>
      <c r="J747" s="544"/>
      <c r="K747" s="544"/>
      <c r="L747" s="545"/>
      <c r="M747" s="544"/>
    </row>
    <row r="748" spans="1:13" s="74" customFormat="1" ht="14.4" customHeight="1" x14ac:dyDescent="0.3">
      <c r="A748" s="544"/>
      <c r="B748" s="552">
        <v>20030</v>
      </c>
      <c r="C748" s="549" t="s">
        <v>1306</v>
      </c>
      <c r="D748" s="545"/>
      <c r="E748" s="544"/>
      <c r="F748" s="544"/>
      <c r="G748" s="544"/>
      <c r="H748" s="75"/>
      <c r="J748" s="544"/>
      <c r="K748" s="544"/>
      <c r="L748" s="545"/>
      <c r="M748" s="544"/>
    </row>
    <row r="749" spans="1:13" s="74" customFormat="1" ht="14.4" customHeight="1" x14ac:dyDescent="0.3">
      <c r="A749" s="544"/>
      <c r="B749" s="552">
        <v>29112</v>
      </c>
      <c r="C749" s="549" t="s">
        <v>1307</v>
      </c>
      <c r="D749" s="545"/>
      <c r="E749" s="544"/>
      <c r="F749" s="544"/>
      <c r="G749" s="544"/>
      <c r="H749" s="75"/>
      <c r="J749" s="544"/>
      <c r="K749" s="544"/>
      <c r="L749" s="545"/>
      <c r="M749" s="544"/>
    </row>
    <row r="750" spans="1:13" s="74" customFormat="1" ht="14.4" customHeight="1" x14ac:dyDescent="0.3">
      <c r="A750" s="544"/>
      <c r="B750" s="552">
        <v>12030</v>
      </c>
      <c r="C750" s="549" t="s">
        <v>1308</v>
      </c>
      <c r="D750" s="545"/>
      <c r="E750" s="544"/>
      <c r="F750" s="544"/>
      <c r="G750" s="544"/>
      <c r="H750" s="75"/>
      <c r="J750" s="544"/>
      <c r="K750" s="544"/>
      <c r="L750" s="545"/>
      <c r="M750" s="544"/>
    </row>
    <row r="751" spans="1:13" s="74" customFormat="1" ht="14.4" customHeight="1" x14ac:dyDescent="0.3">
      <c r="A751" s="544"/>
      <c r="B751" s="552">
        <v>31050</v>
      </c>
      <c r="C751" s="549" t="s">
        <v>1309</v>
      </c>
      <c r="D751" s="545"/>
      <c r="E751" s="544"/>
      <c r="F751" s="544"/>
      <c r="G751" s="544"/>
      <c r="H751" s="75"/>
      <c r="J751" s="544"/>
      <c r="K751" s="544"/>
      <c r="L751" s="545"/>
      <c r="M751" s="544"/>
    </row>
    <row r="752" spans="1:13" s="74" customFormat="1" ht="14.4" customHeight="1" x14ac:dyDescent="0.3">
      <c r="A752" s="544"/>
      <c r="B752" s="552">
        <v>11015</v>
      </c>
      <c r="C752" s="549" t="s">
        <v>1310</v>
      </c>
      <c r="D752" s="545"/>
      <c r="E752" s="544"/>
      <c r="F752" s="544"/>
      <c r="G752" s="544"/>
      <c r="H752" s="75"/>
      <c r="J752" s="544"/>
      <c r="K752" s="544"/>
      <c r="L752" s="545"/>
      <c r="M752" s="544"/>
    </row>
    <row r="753" spans="1:13" s="74" customFormat="1" ht="14.4" customHeight="1" x14ac:dyDescent="0.3">
      <c r="A753" s="544"/>
      <c r="B753" s="552">
        <v>28030</v>
      </c>
      <c r="C753" s="549" t="s">
        <v>1311</v>
      </c>
      <c r="D753" s="545"/>
      <c r="E753" s="544"/>
      <c r="F753" s="544"/>
      <c r="G753" s="544"/>
      <c r="H753" s="75"/>
      <c r="J753" s="544"/>
      <c r="K753" s="544"/>
      <c r="L753" s="545"/>
      <c r="M753" s="544"/>
    </row>
    <row r="754" spans="1:13" s="74" customFormat="1" ht="14.4" customHeight="1" x14ac:dyDescent="0.3">
      <c r="A754" s="544"/>
      <c r="B754" s="552">
        <v>94230</v>
      </c>
      <c r="C754" s="549" t="s">
        <v>1312</v>
      </c>
      <c r="D754" s="545"/>
      <c r="E754" s="544"/>
      <c r="F754" s="544"/>
      <c r="G754" s="544"/>
      <c r="H754" s="75"/>
      <c r="J754" s="544"/>
      <c r="K754" s="544"/>
      <c r="L754" s="545"/>
      <c r="M754" s="544"/>
    </row>
    <row r="755" spans="1:13" s="74" customFormat="1" ht="14.4" customHeight="1" x14ac:dyDescent="0.3">
      <c r="A755" s="544"/>
      <c r="B755" s="552">
        <v>28065</v>
      </c>
      <c r="C755" s="549" t="s">
        <v>1313</v>
      </c>
      <c r="D755" s="545"/>
      <c r="E755" s="544"/>
      <c r="F755" s="544"/>
      <c r="G755" s="544"/>
      <c r="H755" s="75"/>
      <c r="J755" s="544"/>
      <c r="K755" s="544"/>
      <c r="L755" s="545"/>
      <c r="M755" s="544"/>
    </row>
    <row r="756" spans="1:13" s="74" customFormat="1" ht="14.4" customHeight="1" x14ac:dyDescent="0.3">
      <c r="A756" s="544"/>
      <c r="B756" s="552">
        <v>46105</v>
      </c>
      <c r="C756" s="549" t="s">
        <v>1313</v>
      </c>
      <c r="D756" s="545"/>
      <c r="E756" s="544"/>
      <c r="F756" s="544"/>
      <c r="G756" s="544"/>
      <c r="H756" s="75"/>
      <c r="J756" s="544"/>
      <c r="K756" s="544"/>
      <c r="L756" s="545"/>
      <c r="M756" s="544"/>
    </row>
    <row r="757" spans="1:13" s="74" customFormat="1" ht="14.4" customHeight="1" x14ac:dyDescent="0.3">
      <c r="A757" s="544"/>
      <c r="B757" s="552">
        <v>39105</v>
      </c>
      <c r="C757" s="549" t="s">
        <v>1314</v>
      </c>
      <c r="D757" s="545"/>
      <c r="E757" s="544"/>
      <c r="F757" s="544"/>
      <c r="G757" s="544"/>
      <c r="H757" s="75"/>
      <c r="J757" s="544"/>
      <c r="K757" s="544"/>
      <c r="L757" s="545"/>
      <c r="M757" s="544"/>
    </row>
    <row r="758" spans="1:13" s="74" customFormat="1" ht="14.4" customHeight="1" x14ac:dyDescent="0.3">
      <c r="A758" s="544"/>
      <c r="B758" s="552">
        <v>75028</v>
      </c>
      <c r="C758" s="549" t="s">
        <v>1315</v>
      </c>
      <c r="D758" s="545"/>
      <c r="E758" s="544"/>
      <c r="F758" s="544"/>
      <c r="G758" s="544"/>
      <c r="H758" s="75"/>
      <c r="J758" s="544"/>
      <c r="K758" s="544"/>
      <c r="L758" s="545"/>
      <c r="M758" s="544"/>
    </row>
    <row r="759" spans="1:13" s="74" customFormat="1" ht="14.4" customHeight="1" x14ac:dyDescent="0.3">
      <c r="A759" s="544"/>
      <c r="B759" s="552">
        <v>38040</v>
      </c>
      <c r="C759" s="549" t="s">
        <v>1316</v>
      </c>
      <c r="D759" s="545"/>
      <c r="E759" s="544"/>
      <c r="F759" s="544"/>
      <c r="G759" s="544"/>
      <c r="H759" s="75"/>
      <c r="J759" s="544"/>
      <c r="K759" s="544"/>
      <c r="L759" s="545"/>
      <c r="M759" s="544"/>
    </row>
    <row r="760" spans="1:13" s="74" customFormat="1" ht="14.4" customHeight="1" x14ac:dyDescent="0.3">
      <c r="A760" s="544"/>
      <c r="B760" s="552">
        <v>32023</v>
      </c>
      <c r="C760" s="549" t="s">
        <v>1317</v>
      </c>
      <c r="D760" s="545"/>
      <c r="E760" s="544"/>
      <c r="F760" s="544"/>
      <c r="G760" s="544"/>
      <c r="H760" s="75"/>
      <c r="J760" s="544"/>
      <c r="K760" s="544"/>
      <c r="L760" s="545"/>
      <c r="M760" s="544"/>
    </row>
    <row r="761" spans="1:13" s="74" customFormat="1" ht="14.4" customHeight="1" x14ac:dyDescent="0.3">
      <c r="A761" s="544"/>
      <c r="B761" s="552">
        <v>63030</v>
      </c>
      <c r="C761" s="549" t="s">
        <v>1318</v>
      </c>
      <c r="D761" s="545"/>
      <c r="E761" s="544"/>
      <c r="F761" s="544"/>
      <c r="G761" s="544"/>
      <c r="H761" s="75"/>
      <c r="J761" s="544"/>
      <c r="K761" s="544"/>
      <c r="L761" s="545"/>
      <c r="M761" s="544"/>
    </row>
    <row r="762" spans="1:13" s="74" customFormat="1" ht="14.4" customHeight="1" x14ac:dyDescent="0.3">
      <c r="A762" s="544"/>
      <c r="B762" s="552">
        <v>35050</v>
      </c>
      <c r="C762" s="549" t="s">
        <v>1319</v>
      </c>
      <c r="D762" s="545"/>
      <c r="E762" s="544"/>
      <c r="F762" s="544"/>
      <c r="G762" s="544"/>
      <c r="H762" s="75"/>
      <c r="J762" s="544"/>
      <c r="K762" s="544"/>
      <c r="L762" s="545"/>
      <c r="M762" s="544"/>
    </row>
    <row r="763" spans="1:13" s="74" customFormat="1" ht="14.4" customHeight="1" x14ac:dyDescent="0.3">
      <c r="A763" s="544"/>
      <c r="B763" s="552">
        <v>73010</v>
      </c>
      <c r="C763" s="549" t="s">
        <v>1320</v>
      </c>
      <c r="D763" s="545"/>
      <c r="E763" s="544"/>
      <c r="F763" s="544"/>
      <c r="G763" s="544"/>
      <c r="H763" s="75"/>
      <c r="J763" s="544"/>
      <c r="K763" s="544"/>
      <c r="L763" s="545"/>
      <c r="M763" s="544"/>
    </row>
    <row r="764" spans="1:13" s="74" customFormat="1" ht="14.4" customHeight="1" x14ac:dyDescent="0.3">
      <c r="A764" s="544"/>
      <c r="B764" s="552">
        <v>2010</v>
      </c>
      <c r="C764" s="549" t="s">
        <v>1321</v>
      </c>
      <c r="D764" s="545"/>
      <c r="E764" s="544"/>
      <c r="F764" s="544"/>
      <c r="G764" s="544"/>
      <c r="H764" s="75"/>
      <c r="J764" s="544"/>
      <c r="K764" s="544"/>
      <c r="L764" s="545"/>
      <c r="M764" s="544"/>
    </row>
    <row r="765" spans="1:13" s="74" customFormat="1" ht="14.4" customHeight="1" x14ac:dyDescent="0.3">
      <c r="A765" s="544"/>
      <c r="B765" s="552">
        <v>83055</v>
      </c>
      <c r="C765" s="549" t="s">
        <v>1322</v>
      </c>
      <c r="D765" s="545"/>
      <c r="E765" s="544"/>
      <c r="F765" s="544"/>
      <c r="G765" s="544"/>
      <c r="H765" s="75"/>
      <c r="J765" s="544"/>
      <c r="K765" s="544"/>
      <c r="L765" s="545"/>
      <c r="M765" s="544"/>
    </row>
    <row r="766" spans="1:13" s="74" customFormat="1" ht="14.4" customHeight="1" x14ac:dyDescent="0.3">
      <c r="A766" s="544"/>
      <c r="B766" s="552">
        <v>70030</v>
      </c>
      <c r="C766" s="549" t="s">
        <v>1323</v>
      </c>
      <c r="D766" s="545"/>
      <c r="E766" s="544"/>
      <c r="F766" s="544"/>
      <c r="G766" s="544"/>
      <c r="H766" s="75"/>
      <c r="J766" s="544"/>
      <c r="K766" s="544"/>
      <c r="L766" s="545"/>
      <c r="M766" s="544"/>
    </row>
    <row r="767" spans="1:13" s="74" customFormat="1" ht="14.4" customHeight="1" x14ac:dyDescent="0.3">
      <c r="A767" s="544"/>
      <c r="B767" s="552">
        <v>45100</v>
      </c>
      <c r="C767" s="549" t="s">
        <v>1324</v>
      </c>
      <c r="D767" s="545"/>
      <c r="E767" s="544"/>
      <c r="F767" s="544"/>
      <c r="G767" s="544"/>
      <c r="H767" s="75"/>
      <c r="J767" s="544"/>
      <c r="K767" s="544"/>
      <c r="L767" s="545"/>
      <c r="M767" s="544"/>
    </row>
    <row r="768" spans="1:13" s="74" customFormat="1" ht="14.4" customHeight="1" x14ac:dyDescent="0.3">
      <c r="A768" s="544"/>
      <c r="B768" s="552">
        <v>51090</v>
      </c>
      <c r="C768" s="549" t="s">
        <v>1325</v>
      </c>
      <c r="D768" s="545"/>
      <c r="E768" s="544"/>
      <c r="F768" s="544"/>
      <c r="G768" s="544"/>
      <c r="H768" s="75"/>
      <c r="J768" s="544"/>
      <c r="K768" s="544"/>
      <c r="L768" s="545"/>
      <c r="M768" s="544"/>
    </row>
    <row r="769" spans="1:13" s="74" customFormat="1" ht="14.4" customHeight="1" x14ac:dyDescent="0.3">
      <c r="A769" s="544"/>
      <c r="B769" s="552">
        <v>49105</v>
      </c>
      <c r="C769" s="549" t="s">
        <v>1326</v>
      </c>
      <c r="D769" s="545"/>
      <c r="E769" s="544"/>
      <c r="F769" s="544"/>
      <c r="G769" s="544"/>
      <c r="H769" s="75"/>
      <c r="J769" s="544"/>
      <c r="K769" s="544"/>
      <c r="L769" s="545"/>
      <c r="M769" s="544"/>
    </row>
    <row r="770" spans="1:13" s="74" customFormat="1" ht="14.4" customHeight="1" x14ac:dyDescent="0.3">
      <c r="A770" s="544"/>
      <c r="B770" s="552">
        <v>92065</v>
      </c>
      <c r="C770" s="549" t="s">
        <v>1327</v>
      </c>
      <c r="D770" s="545"/>
      <c r="E770" s="544"/>
      <c r="F770" s="544"/>
      <c r="G770" s="544"/>
      <c r="H770" s="75"/>
      <c r="J770" s="544"/>
      <c r="K770" s="544"/>
      <c r="L770" s="545"/>
      <c r="M770" s="544"/>
    </row>
    <row r="771" spans="1:13" s="74" customFormat="1" ht="14.4" customHeight="1" x14ac:dyDescent="0.3">
      <c r="A771" s="544"/>
      <c r="B771" s="552">
        <v>85085</v>
      </c>
      <c r="C771" s="549" t="s">
        <v>1328</v>
      </c>
      <c r="D771" s="545"/>
      <c r="E771" s="544"/>
      <c r="F771" s="544"/>
      <c r="G771" s="544"/>
      <c r="H771" s="75"/>
      <c r="J771" s="544"/>
      <c r="K771" s="544"/>
      <c r="L771" s="545"/>
      <c r="M771" s="544"/>
    </row>
    <row r="772" spans="1:13" s="74" customFormat="1" ht="14.4" customHeight="1" x14ac:dyDescent="0.3">
      <c r="A772" s="544"/>
      <c r="B772" s="552">
        <v>10075</v>
      </c>
      <c r="C772" s="549" t="s">
        <v>1329</v>
      </c>
      <c r="D772" s="545"/>
      <c r="E772" s="544"/>
      <c r="F772" s="544"/>
      <c r="G772" s="544"/>
      <c r="H772" s="75"/>
      <c r="J772" s="544"/>
      <c r="K772" s="544"/>
      <c r="L772" s="545"/>
      <c r="M772" s="544"/>
    </row>
    <row r="773" spans="1:13" s="74" customFormat="1" ht="14.4" customHeight="1" x14ac:dyDescent="0.3">
      <c r="A773" s="544"/>
      <c r="B773" s="552">
        <v>51040</v>
      </c>
      <c r="C773" s="549" t="s">
        <v>1330</v>
      </c>
      <c r="D773" s="545"/>
      <c r="E773" s="544"/>
      <c r="F773" s="544"/>
      <c r="G773" s="544"/>
      <c r="H773" s="75"/>
      <c r="J773" s="544"/>
      <c r="K773" s="544"/>
      <c r="L773" s="545"/>
      <c r="M773" s="544"/>
    </row>
    <row r="774" spans="1:13" s="74" customFormat="1" ht="14.4" customHeight="1" x14ac:dyDescent="0.3">
      <c r="A774" s="544"/>
      <c r="B774" s="552">
        <v>13030</v>
      </c>
      <c r="C774" s="549" t="s">
        <v>1331</v>
      </c>
      <c r="D774" s="545"/>
      <c r="E774" s="544"/>
      <c r="F774" s="544"/>
      <c r="G774" s="544"/>
      <c r="H774" s="75"/>
      <c r="J774" s="544"/>
      <c r="K774" s="544"/>
      <c r="L774" s="545"/>
      <c r="M774" s="544"/>
    </row>
    <row r="775" spans="1:13" s="74" customFormat="1" ht="14.4" customHeight="1" x14ac:dyDescent="0.3">
      <c r="A775" s="544"/>
      <c r="B775" s="552">
        <v>72005</v>
      </c>
      <c r="C775" s="549" t="s">
        <v>1332</v>
      </c>
      <c r="D775" s="545"/>
      <c r="E775" s="544"/>
      <c r="F775" s="544"/>
      <c r="G775" s="544"/>
      <c r="H775" s="75"/>
      <c r="J775" s="544"/>
      <c r="K775" s="544"/>
      <c r="L775" s="545"/>
      <c r="M775" s="544"/>
    </row>
    <row r="776" spans="1:13" s="74" customFormat="1" ht="14.4" customHeight="1" x14ac:dyDescent="0.3">
      <c r="A776" s="544"/>
      <c r="B776" s="552">
        <v>53025</v>
      </c>
      <c r="C776" s="549" t="s">
        <v>1333</v>
      </c>
      <c r="D776" s="545"/>
      <c r="E776" s="544"/>
      <c r="F776" s="544"/>
      <c r="G776" s="544"/>
      <c r="H776" s="75"/>
      <c r="J776" s="544"/>
      <c r="K776" s="544"/>
      <c r="L776" s="545"/>
      <c r="M776" s="544"/>
    </row>
    <row r="777" spans="1:13" s="74" customFormat="1" ht="14.4" customHeight="1" x14ac:dyDescent="0.3">
      <c r="A777" s="544"/>
      <c r="B777" s="552">
        <v>10070</v>
      </c>
      <c r="C777" s="549" t="s">
        <v>1334</v>
      </c>
      <c r="D777" s="545"/>
      <c r="E777" s="544"/>
      <c r="F777" s="544"/>
      <c r="G777" s="544"/>
      <c r="H777" s="75"/>
      <c r="J777" s="544"/>
      <c r="K777" s="544"/>
      <c r="L777" s="545"/>
      <c r="M777" s="544"/>
    </row>
    <row r="778" spans="1:13" s="74" customFormat="1" ht="14.4" customHeight="1" x14ac:dyDescent="0.3">
      <c r="A778" s="544"/>
      <c r="B778" s="552">
        <v>18015</v>
      </c>
      <c r="C778" s="549" t="s">
        <v>1335</v>
      </c>
      <c r="D778" s="545"/>
      <c r="E778" s="544"/>
      <c r="F778" s="544"/>
      <c r="G778" s="544"/>
      <c r="H778" s="75"/>
      <c r="J778" s="544"/>
      <c r="K778" s="544"/>
      <c r="L778" s="545"/>
      <c r="M778" s="544"/>
    </row>
    <row r="779" spans="1:13" s="74" customFormat="1" ht="14.4" customHeight="1" x14ac:dyDescent="0.3">
      <c r="A779" s="544"/>
      <c r="B779" s="552">
        <v>91042</v>
      </c>
      <c r="C779" s="549" t="s">
        <v>1336</v>
      </c>
      <c r="D779" s="545"/>
      <c r="E779" s="544"/>
      <c r="F779" s="544"/>
      <c r="G779" s="544"/>
      <c r="H779" s="75"/>
      <c r="J779" s="544"/>
      <c r="K779" s="544"/>
      <c r="L779" s="545"/>
      <c r="M779" s="544"/>
    </row>
    <row r="780" spans="1:13" s="74" customFormat="1" ht="14.4" customHeight="1" x14ac:dyDescent="0.3">
      <c r="A780" s="544"/>
      <c r="B780" s="552">
        <v>49005</v>
      </c>
      <c r="C780" s="549" t="s">
        <v>1337</v>
      </c>
      <c r="D780" s="545"/>
      <c r="E780" s="544"/>
      <c r="F780" s="544"/>
      <c r="G780" s="544"/>
      <c r="H780" s="75"/>
      <c r="J780" s="544"/>
      <c r="K780" s="544"/>
      <c r="L780" s="545"/>
      <c r="M780" s="544"/>
    </row>
    <row r="781" spans="1:13" s="74" customFormat="1" ht="14.4" customHeight="1" x14ac:dyDescent="0.3">
      <c r="A781" s="544"/>
      <c r="B781" s="552">
        <v>62007</v>
      </c>
      <c r="C781" s="549" t="s">
        <v>1338</v>
      </c>
      <c r="D781" s="545"/>
      <c r="E781" s="544"/>
      <c r="F781" s="544"/>
      <c r="G781" s="544"/>
      <c r="H781" s="75"/>
      <c r="J781" s="544"/>
      <c r="K781" s="544"/>
      <c r="L781" s="545"/>
      <c r="M781" s="544"/>
    </row>
    <row r="782" spans="1:13" s="74" customFormat="1" ht="14.4" customHeight="1" x14ac:dyDescent="0.3">
      <c r="A782" s="544"/>
      <c r="B782" s="552">
        <v>94225</v>
      </c>
      <c r="C782" s="549" t="s">
        <v>1339</v>
      </c>
      <c r="D782" s="545"/>
      <c r="E782" s="544"/>
      <c r="F782" s="544"/>
      <c r="G782" s="544"/>
      <c r="H782" s="75"/>
      <c r="J782" s="544"/>
      <c r="K782" s="544"/>
      <c r="L782" s="545"/>
      <c r="M782" s="544"/>
    </row>
    <row r="783" spans="1:13" s="74" customFormat="1" ht="14.4" customHeight="1" x14ac:dyDescent="0.3">
      <c r="A783" s="544"/>
      <c r="B783" s="552">
        <v>32013</v>
      </c>
      <c r="C783" s="549" t="s">
        <v>1340</v>
      </c>
      <c r="D783" s="545"/>
      <c r="E783" s="544"/>
      <c r="F783" s="544"/>
      <c r="G783" s="544"/>
      <c r="H783" s="75"/>
      <c r="J783" s="544"/>
      <c r="K783" s="544"/>
      <c r="L783" s="545"/>
      <c r="M783" s="544"/>
    </row>
    <row r="784" spans="1:13" s="74" customFormat="1" ht="14.4" customHeight="1" x14ac:dyDescent="0.3">
      <c r="A784" s="544"/>
      <c r="B784" s="552">
        <v>21010</v>
      </c>
      <c r="C784" s="549" t="s">
        <v>1341</v>
      </c>
      <c r="D784" s="545"/>
      <c r="E784" s="544"/>
      <c r="F784" s="544"/>
      <c r="G784" s="544"/>
      <c r="H784" s="75"/>
      <c r="J784" s="544"/>
      <c r="K784" s="544"/>
      <c r="L784" s="545"/>
      <c r="M784" s="544"/>
    </row>
    <row r="785" spans="1:13" s="74" customFormat="1" ht="14.4" customHeight="1" x14ac:dyDescent="0.3">
      <c r="A785" s="544"/>
      <c r="B785" s="552">
        <v>33052</v>
      </c>
      <c r="C785" s="549" t="s">
        <v>1342</v>
      </c>
      <c r="D785" s="545"/>
      <c r="E785" s="544"/>
      <c r="F785" s="544"/>
      <c r="G785" s="544"/>
      <c r="H785" s="75"/>
      <c r="J785" s="544"/>
      <c r="K785" s="544"/>
      <c r="L785" s="545"/>
      <c r="M785" s="544"/>
    </row>
    <row r="786" spans="1:13" s="74" customFormat="1" ht="14.4" customHeight="1" x14ac:dyDescent="0.3">
      <c r="A786" s="544"/>
      <c r="B786" s="552">
        <v>31030</v>
      </c>
      <c r="C786" s="549" t="s">
        <v>1343</v>
      </c>
      <c r="D786" s="545"/>
      <c r="E786" s="544"/>
      <c r="F786" s="544"/>
      <c r="G786" s="544"/>
      <c r="H786" s="75"/>
      <c r="J786" s="544"/>
      <c r="K786" s="544"/>
      <c r="L786" s="545"/>
      <c r="M786" s="544"/>
    </row>
    <row r="787" spans="1:13" s="74" customFormat="1" ht="14.4" customHeight="1" x14ac:dyDescent="0.3">
      <c r="A787" s="544"/>
      <c r="B787" s="552">
        <v>6055</v>
      </c>
      <c r="C787" s="549" t="s">
        <v>1344</v>
      </c>
      <c r="D787" s="545"/>
      <c r="E787" s="544"/>
      <c r="F787" s="544"/>
      <c r="G787" s="544"/>
      <c r="H787" s="75"/>
      <c r="J787" s="544"/>
      <c r="K787" s="544"/>
      <c r="L787" s="545"/>
      <c r="M787" s="544"/>
    </row>
    <row r="788" spans="1:13" s="74" customFormat="1" ht="14.4" customHeight="1" x14ac:dyDescent="0.3">
      <c r="A788" s="544"/>
      <c r="B788" s="552">
        <v>18060</v>
      </c>
      <c r="C788" s="549" t="s">
        <v>1345</v>
      </c>
      <c r="D788" s="545"/>
      <c r="E788" s="544"/>
      <c r="F788" s="544"/>
      <c r="G788" s="544"/>
      <c r="H788" s="75"/>
      <c r="J788" s="544"/>
      <c r="K788" s="544"/>
      <c r="L788" s="545"/>
      <c r="M788" s="544"/>
    </row>
    <row r="789" spans="1:13" s="74" customFormat="1" ht="14.4" customHeight="1" x14ac:dyDescent="0.3">
      <c r="A789" s="544"/>
      <c r="B789" s="552">
        <v>20005</v>
      </c>
      <c r="C789" s="549" t="s">
        <v>1346</v>
      </c>
      <c r="D789" s="545"/>
      <c r="E789" s="544"/>
      <c r="F789" s="544"/>
      <c r="G789" s="544"/>
      <c r="H789" s="75"/>
      <c r="J789" s="544"/>
      <c r="K789" s="544"/>
      <c r="L789" s="545"/>
      <c r="M789" s="544"/>
    </row>
    <row r="790" spans="1:13" s="74" customFormat="1" ht="14.4" customHeight="1" x14ac:dyDescent="0.3">
      <c r="A790" s="544"/>
      <c r="B790" s="552">
        <v>91015</v>
      </c>
      <c r="C790" s="549" t="s">
        <v>1347</v>
      </c>
      <c r="D790" s="545"/>
      <c r="E790" s="544"/>
      <c r="F790" s="544"/>
      <c r="G790" s="544"/>
      <c r="H790" s="75"/>
      <c r="J790" s="544"/>
      <c r="K790" s="544"/>
      <c r="L790" s="545"/>
      <c r="M790" s="544"/>
    </row>
    <row r="791" spans="1:13" s="74" customFormat="1" ht="14.4" customHeight="1" x14ac:dyDescent="0.3">
      <c r="A791" s="544"/>
      <c r="B791" s="552">
        <v>50128</v>
      </c>
      <c r="C791" s="549" t="s">
        <v>1348</v>
      </c>
      <c r="D791" s="545"/>
      <c r="E791" s="544"/>
      <c r="F791" s="544"/>
      <c r="G791" s="544"/>
      <c r="H791" s="75"/>
      <c r="J791" s="544"/>
      <c r="K791" s="544"/>
      <c r="L791" s="545"/>
      <c r="M791" s="544"/>
    </row>
    <row r="792" spans="1:13" s="74" customFormat="1" ht="14.4" customHeight="1" x14ac:dyDescent="0.3">
      <c r="A792" s="544"/>
      <c r="B792" s="552">
        <v>42020</v>
      </c>
      <c r="C792" s="549" t="s">
        <v>1349</v>
      </c>
      <c r="D792" s="545"/>
      <c r="E792" s="544"/>
      <c r="F792" s="544"/>
      <c r="G792" s="544"/>
      <c r="H792" s="75"/>
      <c r="J792" s="544"/>
      <c r="K792" s="544"/>
      <c r="L792" s="545"/>
      <c r="M792" s="544"/>
    </row>
    <row r="793" spans="1:13" s="74" customFormat="1" ht="14.4" customHeight="1" x14ac:dyDescent="0.3">
      <c r="A793" s="544"/>
      <c r="B793" s="552">
        <v>12025</v>
      </c>
      <c r="C793" s="549" t="s">
        <v>1350</v>
      </c>
      <c r="D793" s="545"/>
      <c r="E793" s="544"/>
      <c r="F793" s="544"/>
      <c r="G793" s="544"/>
      <c r="H793" s="75"/>
      <c r="J793" s="544"/>
      <c r="K793" s="544"/>
      <c r="L793" s="545"/>
      <c r="M793" s="544"/>
    </row>
    <row r="794" spans="1:13" s="74" customFormat="1" ht="14.4" customHeight="1" x14ac:dyDescent="0.3">
      <c r="A794" s="544"/>
      <c r="B794" s="552">
        <v>27065</v>
      </c>
      <c r="C794" s="549" t="s">
        <v>1351</v>
      </c>
      <c r="D794" s="545"/>
      <c r="E794" s="544"/>
      <c r="F794" s="544"/>
      <c r="G794" s="544"/>
      <c r="H794" s="75"/>
      <c r="J794" s="544"/>
      <c r="K794" s="544"/>
      <c r="L794" s="545"/>
      <c r="M794" s="544"/>
    </row>
    <row r="795" spans="1:13" s="74" customFormat="1" ht="14.4" customHeight="1" x14ac:dyDescent="0.3">
      <c r="A795" s="544"/>
      <c r="B795" s="552">
        <v>94235</v>
      </c>
      <c r="C795" s="549" t="s">
        <v>1352</v>
      </c>
      <c r="D795" s="545"/>
      <c r="E795" s="544"/>
      <c r="F795" s="544"/>
      <c r="G795" s="544"/>
      <c r="H795" s="75"/>
      <c r="J795" s="544"/>
      <c r="K795" s="544"/>
      <c r="L795" s="545"/>
      <c r="M795" s="544"/>
    </row>
    <row r="796" spans="1:13" s="74" customFormat="1" ht="14.4" customHeight="1" x14ac:dyDescent="0.3">
      <c r="A796" s="544"/>
      <c r="B796" s="552">
        <v>52080</v>
      </c>
      <c r="C796" s="549" t="s">
        <v>1353</v>
      </c>
      <c r="D796" s="545"/>
      <c r="E796" s="544"/>
      <c r="F796" s="544"/>
      <c r="G796" s="544"/>
      <c r="H796" s="75"/>
      <c r="J796" s="544"/>
      <c r="K796" s="544"/>
      <c r="L796" s="545"/>
      <c r="M796" s="544"/>
    </row>
    <row r="797" spans="1:13" s="74" customFormat="1" ht="14.4" customHeight="1" x14ac:dyDescent="0.3">
      <c r="A797" s="544"/>
      <c r="B797" s="552">
        <v>52085</v>
      </c>
      <c r="C797" s="549" t="s">
        <v>1354</v>
      </c>
      <c r="D797" s="545"/>
      <c r="E797" s="544"/>
      <c r="F797" s="544"/>
      <c r="G797" s="544"/>
      <c r="H797" s="75"/>
      <c r="J797" s="544"/>
      <c r="K797" s="544"/>
      <c r="L797" s="545"/>
      <c r="M797" s="544"/>
    </row>
    <row r="798" spans="1:13" s="74" customFormat="1" ht="14.4" customHeight="1" x14ac:dyDescent="0.3">
      <c r="A798" s="544"/>
      <c r="B798" s="552">
        <v>9025</v>
      </c>
      <c r="C798" s="549" t="s">
        <v>1355</v>
      </c>
      <c r="D798" s="545"/>
      <c r="E798" s="544"/>
      <c r="F798" s="544"/>
      <c r="G798" s="544"/>
      <c r="H798" s="75"/>
      <c r="J798" s="544"/>
      <c r="K798" s="544"/>
      <c r="L798" s="545"/>
      <c r="M798" s="544"/>
    </row>
    <row r="799" spans="1:13" s="74" customFormat="1" ht="14.4" customHeight="1" x14ac:dyDescent="0.3">
      <c r="A799" s="544"/>
      <c r="B799" s="552">
        <v>22025</v>
      </c>
      <c r="C799" s="549" t="s">
        <v>1356</v>
      </c>
      <c r="D799" s="545"/>
      <c r="E799" s="544"/>
      <c r="F799" s="544"/>
      <c r="G799" s="544"/>
      <c r="H799" s="75"/>
      <c r="J799" s="544"/>
      <c r="K799" s="544"/>
      <c r="L799" s="545"/>
      <c r="M799" s="544"/>
    </row>
    <row r="800" spans="1:13" s="74" customFormat="1" ht="14.4" customHeight="1" x14ac:dyDescent="0.3">
      <c r="A800" s="544"/>
      <c r="B800" s="552">
        <v>14075</v>
      </c>
      <c r="C800" s="549" t="s">
        <v>1357</v>
      </c>
      <c r="D800" s="545"/>
      <c r="E800" s="544"/>
      <c r="F800" s="544"/>
      <c r="G800" s="544"/>
      <c r="H800" s="75"/>
      <c r="J800" s="544"/>
      <c r="K800" s="544"/>
      <c r="L800" s="545"/>
      <c r="M800" s="544"/>
    </row>
    <row r="801" spans="1:13" s="74" customFormat="1" ht="14.4" customHeight="1" x14ac:dyDescent="0.3">
      <c r="A801" s="544"/>
      <c r="B801" s="552">
        <v>93035</v>
      </c>
      <c r="C801" s="549" t="s">
        <v>1358</v>
      </c>
      <c r="D801" s="545"/>
      <c r="E801" s="544"/>
      <c r="F801" s="544"/>
      <c r="G801" s="544"/>
      <c r="H801" s="75"/>
      <c r="J801" s="544"/>
      <c r="K801" s="544"/>
      <c r="L801" s="545"/>
      <c r="M801" s="544"/>
    </row>
    <row r="802" spans="1:13" s="74" customFormat="1" ht="14.4" customHeight="1" x14ac:dyDescent="0.3">
      <c r="A802" s="544"/>
      <c r="B802" s="552">
        <v>29013</v>
      </c>
      <c r="C802" s="549" t="s">
        <v>1359</v>
      </c>
      <c r="D802" s="545"/>
      <c r="E802" s="544"/>
      <c r="F802" s="544"/>
      <c r="G802" s="544"/>
      <c r="H802" s="75"/>
      <c r="J802" s="544"/>
      <c r="K802" s="544"/>
      <c r="L802" s="545"/>
      <c r="M802" s="544"/>
    </row>
    <row r="803" spans="1:13" s="74" customFormat="1" ht="14.4" customHeight="1" x14ac:dyDescent="0.3">
      <c r="A803" s="544"/>
      <c r="B803" s="552">
        <v>29073</v>
      </c>
      <c r="C803" s="549" t="s">
        <v>1360</v>
      </c>
      <c r="D803" s="545"/>
      <c r="E803" s="544"/>
      <c r="F803" s="544"/>
      <c r="G803" s="544"/>
      <c r="H803" s="75"/>
      <c r="J803" s="544"/>
      <c r="K803" s="544"/>
      <c r="L803" s="545"/>
      <c r="M803" s="544"/>
    </row>
    <row r="804" spans="1:13" s="74" customFormat="1" ht="14.4" customHeight="1" x14ac:dyDescent="0.3">
      <c r="A804" s="544"/>
      <c r="B804" s="552">
        <v>40032</v>
      </c>
      <c r="C804" s="549" t="s">
        <v>1361</v>
      </c>
      <c r="D804" s="545"/>
      <c r="E804" s="544"/>
      <c r="F804" s="544"/>
      <c r="G804" s="544"/>
      <c r="H804" s="75"/>
      <c r="J804" s="544"/>
      <c r="K804" s="544"/>
      <c r="L804" s="545"/>
      <c r="M804" s="544"/>
    </row>
    <row r="805" spans="1:13" s="74" customFormat="1" ht="14.4" customHeight="1" x14ac:dyDescent="0.3">
      <c r="A805" s="544"/>
      <c r="B805" s="552">
        <v>53085</v>
      </c>
      <c r="C805" s="549" t="s">
        <v>1362</v>
      </c>
      <c r="D805" s="545"/>
      <c r="E805" s="544"/>
      <c r="F805" s="544"/>
      <c r="G805" s="544"/>
      <c r="H805" s="75"/>
      <c r="J805" s="544"/>
      <c r="K805" s="544"/>
      <c r="L805" s="545"/>
      <c r="M805" s="544"/>
    </row>
    <row r="806" spans="1:13" s="74" customFormat="1" ht="14.4" customHeight="1" x14ac:dyDescent="0.3">
      <c r="A806" s="544"/>
      <c r="B806" s="552">
        <v>49048</v>
      </c>
      <c r="C806" s="549" t="s">
        <v>1363</v>
      </c>
      <c r="D806" s="545"/>
      <c r="E806" s="544"/>
      <c r="F806" s="544"/>
      <c r="G806" s="544"/>
      <c r="H806" s="75"/>
      <c r="J806" s="544"/>
      <c r="K806" s="544"/>
      <c r="L806" s="545"/>
      <c r="M806" s="544"/>
    </row>
    <row r="807" spans="1:13" s="74" customFormat="1" ht="14.4" customHeight="1" x14ac:dyDescent="0.3">
      <c r="A807" s="544"/>
      <c r="B807" s="552">
        <v>14045</v>
      </c>
      <c r="C807" s="549" t="s">
        <v>1364</v>
      </c>
      <c r="D807" s="545"/>
      <c r="E807" s="544"/>
      <c r="F807" s="544"/>
      <c r="G807" s="544"/>
      <c r="H807" s="75"/>
      <c r="J807" s="544"/>
      <c r="K807" s="544"/>
      <c r="L807" s="545"/>
      <c r="M807" s="544"/>
    </row>
    <row r="808" spans="1:13" s="74" customFormat="1" ht="14.4" customHeight="1" x14ac:dyDescent="0.3">
      <c r="A808" s="544"/>
      <c r="B808" s="552">
        <v>19075</v>
      </c>
      <c r="C808" s="549" t="s">
        <v>1365</v>
      </c>
      <c r="D808" s="545"/>
      <c r="E808" s="544"/>
      <c r="F808" s="544"/>
      <c r="G808" s="544"/>
      <c r="H808" s="75"/>
      <c r="J808" s="544"/>
      <c r="K808" s="544"/>
      <c r="L808" s="545"/>
      <c r="M808" s="544"/>
    </row>
    <row r="809" spans="1:13" s="74" customFormat="1" ht="14.4" customHeight="1" x14ac:dyDescent="0.3">
      <c r="A809" s="544"/>
      <c r="B809" s="552">
        <v>34060</v>
      </c>
      <c r="C809" s="549" t="s">
        <v>1366</v>
      </c>
      <c r="D809" s="545"/>
      <c r="E809" s="544"/>
      <c r="F809" s="544"/>
      <c r="G809" s="544"/>
      <c r="H809" s="75"/>
      <c r="J809" s="544"/>
      <c r="K809" s="544"/>
      <c r="L809" s="545"/>
      <c r="M809" s="544"/>
    </row>
    <row r="810" spans="1:13" s="74" customFormat="1" ht="14.4" customHeight="1" x14ac:dyDescent="0.3">
      <c r="A810" s="544"/>
      <c r="B810" s="552">
        <v>33035</v>
      </c>
      <c r="C810" s="549" t="s">
        <v>1367</v>
      </c>
      <c r="D810" s="545"/>
      <c r="E810" s="544"/>
      <c r="F810" s="544"/>
      <c r="G810" s="544"/>
      <c r="H810" s="75"/>
      <c r="J810" s="544"/>
      <c r="K810" s="544"/>
      <c r="L810" s="545"/>
      <c r="M810" s="544"/>
    </row>
    <row r="811" spans="1:13" s="74" customFormat="1" ht="14.4" customHeight="1" x14ac:dyDescent="0.3">
      <c r="A811" s="544"/>
      <c r="B811" s="552">
        <v>5015</v>
      </c>
      <c r="C811" s="549" t="s">
        <v>1368</v>
      </c>
      <c r="D811" s="545"/>
      <c r="E811" s="544"/>
      <c r="F811" s="544"/>
      <c r="G811" s="544"/>
      <c r="H811" s="75"/>
      <c r="J811" s="544"/>
      <c r="K811" s="544"/>
      <c r="L811" s="545"/>
      <c r="M811" s="544"/>
    </row>
    <row r="812" spans="1:13" s="74" customFormat="1" ht="14.4" customHeight="1" x14ac:dyDescent="0.3">
      <c r="A812" s="544"/>
      <c r="B812" s="552">
        <v>49113</v>
      </c>
      <c r="C812" s="549" t="s">
        <v>1369</v>
      </c>
      <c r="D812" s="545"/>
      <c r="E812" s="544"/>
      <c r="F812" s="544"/>
      <c r="G812" s="544"/>
      <c r="H812" s="75"/>
      <c r="J812" s="544"/>
      <c r="K812" s="544"/>
      <c r="L812" s="545"/>
      <c r="M812" s="544"/>
    </row>
    <row r="813" spans="1:13" s="74" customFormat="1" ht="14.4" customHeight="1" x14ac:dyDescent="0.3">
      <c r="A813" s="544"/>
      <c r="B813" s="552">
        <v>19068</v>
      </c>
      <c r="C813" s="549" t="s">
        <v>1370</v>
      </c>
      <c r="D813" s="545"/>
      <c r="E813" s="544"/>
      <c r="F813" s="544"/>
      <c r="G813" s="544"/>
      <c r="H813" s="75"/>
      <c r="J813" s="544"/>
      <c r="K813" s="544"/>
      <c r="L813" s="545"/>
      <c r="M813" s="544"/>
    </row>
    <row r="814" spans="1:13" s="74" customFormat="1" ht="14.4" customHeight="1" x14ac:dyDescent="0.3">
      <c r="A814" s="544"/>
      <c r="B814" s="552">
        <v>93070</v>
      </c>
      <c r="C814" s="549" t="s">
        <v>1371</v>
      </c>
      <c r="D814" s="545"/>
      <c r="E814" s="544"/>
      <c r="F814" s="544"/>
      <c r="G814" s="544"/>
      <c r="H814" s="75"/>
      <c r="J814" s="544"/>
      <c r="K814" s="544"/>
      <c r="L814" s="545"/>
      <c r="M814" s="544"/>
    </row>
    <row r="815" spans="1:13" s="74" customFormat="1" ht="14.4" customHeight="1" x14ac:dyDescent="0.3">
      <c r="A815" s="544"/>
      <c r="B815" s="552">
        <v>44015</v>
      </c>
      <c r="C815" s="549" t="s">
        <v>1372</v>
      </c>
      <c r="D815" s="545"/>
      <c r="E815" s="544"/>
      <c r="F815" s="544"/>
      <c r="G815" s="544"/>
      <c r="H815" s="75"/>
      <c r="J815" s="544"/>
      <c r="K815" s="544"/>
      <c r="L815" s="545"/>
      <c r="M815" s="544"/>
    </row>
    <row r="816" spans="1:13" s="74" customFormat="1" ht="14.4" customHeight="1" x14ac:dyDescent="0.3">
      <c r="A816" s="544"/>
      <c r="B816" s="552">
        <v>29020</v>
      </c>
      <c r="C816" s="549" t="s">
        <v>1373</v>
      </c>
      <c r="D816" s="545"/>
      <c r="E816" s="544"/>
      <c r="F816" s="544"/>
      <c r="G816" s="544"/>
      <c r="H816" s="75"/>
      <c r="J816" s="544"/>
      <c r="K816" s="544"/>
      <c r="L816" s="545"/>
      <c r="M816" s="544"/>
    </row>
    <row r="817" spans="1:13" s="74" customFormat="1" ht="14.4" customHeight="1" x14ac:dyDescent="0.3">
      <c r="A817" s="544"/>
      <c r="B817" s="552">
        <v>16050</v>
      </c>
      <c r="C817" s="549" t="s">
        <v>1374</v>
      </c>
      <c r="D817" s="545"/>
      <c r="E817" s="544"/>
      <c r="F817" s="544"/>
      <c r="G817" s="544"/>
      <c r="H817" s="75"/>
      <c r="J817" s="544"/>
      <c r="K817" s="544"/>
      <c r="L817" s="545"/>
      <c r="M817" s="544"/>
    </row>
    <row r="818" spans="1:13" s="74" customFormat="1" ht="14.4" customHeight="1" x14ac:dyDescent="0.3">
      <c r="A818" s="544"/>
      <c r="B818" s="552">
        <v>75045</v>
      </c>
      <c r="C818" s="549" t="s">
        <v>1375</v>
      </c>
      <c r="D818" s="545"/>
      <c r="E818" s="544"/>
      <c r="F818" s="544"/>
      <c r="G818" s="544"/>
      <c r="H818" s="75"/>
      <c r="J818" s="544"/>
      <c r="K818" s="544"/>
      <c r="L818" s="545"/>
      <c r="M818" s="544"/>
    </row>
    <row r="819" spans="1:13" s="74" customFormat="1" ht="14.4" customHeight="1" x14ac:dyDescent="0.3">
      <c r="A819" s="544"/>
      <c r="B819" s="552">
        <v>94240</v>
      </c>
      <c r="C819" s="549" t="s">
        <v>1376</v>
      </c>
      <c r="D819" s="545"/>
      <c r="E819" s="544"/>
      <c r="F819" s="544"/>
      <c r="G819" s="544"/>
      <c r="H819" s="75"/>
      <c r="J819" s="544"/>
      <c r="K819" s="544"/>
      <c r="L819" s="545"/>
      <c r="M819" s="544"/>
    </row>
    <row r="820" spans="1:13" s="74" customFormat="1" ht="14.4" customHeight="1" x14ac:dyDescent="0.3">
      <c r="A820" s="544"/>
      <c r="B820" s="552">
        <v>29038</v>
      </c>
      <c r="C820" s="549" t="s">
        <v>1377</v>
      </c>
      <c r="D820" s="545"/>
      <c r="E820" s="544"/>
      <c r="F820" s="544"/>
      <c r="G820" s="544"/>
      <c r="H820" s="75"/>
      <c r="J820" s="544"/>
      <c r="K820" s="544"/>
      <c r="L820" s="545"/>
      <c r="M820" s="544"/>
    </row>
    <row r="821" spans="1:13" s="74" customFormat="1" ht="14.4" customHeight="1" x14ac:dyDescent="0.3">
      <c r="A821" s="544"/>
      <c r="B821" s="552">
        <v>13090</v>
      </c>
      <c r="C821" s="549" t="s">
        <v>1378</v>
      </c>
      <c r="D821" s="545"/>
      <c r="E821" s="544"/>
      <c r="F821" s="544"/>
      <c r="G821" s="544"/>
      <c r="H821" s="75"/>
      <c r="J821" s="544"/>
      <c r="K821" s="544"/>
      <c r="L821" s="545"/>
      <c r="M821" s="544"/>
    </row>
    <row r="822" spans="1:13" s="74" customFormat="1" ht="14.4" customHeight="1" x14ac:dyDescent="0.3">
      <c r="A822" s="544"/>
      <c r="B822" s="552">
        <v>12010</v>
      </c>
      <c r="C822" s="549" t="s">
        <v>1379</v>
      </c>
      <c r="D822" s="545"/>
      <c r="E822" s="544"/>
      <c r="F822" s="544"/>
      <c r="G822" s="544"/>
      <c r="H822" s="75"/>
      <c r="J822" s="544"/>
      <c r="K822" s="544"/>
      <c r="L822" s="545"/>
      <c r="M822" s="544"/>
    </row>
    <row r="823" spans="1:13" s="74" customFormat="1" ht="14.4" customHeight="1" x14ac:dyDescent="0.3">
      <c r="A823" s="544"/>
      <c r="B823" s="552">
        <v>54100</v>
      </c>
      <c r="C823" s="549" t="s">
        <v>1380</v>
      </c>
      <c r="D823" s="545"/>
      <c r="E823" s="544"/>
      <c r="F823" s="544"/>
      <c r="G823" s="544"/>
      <c r="H823" s="75"/>
      <c r="J823" s="544"/>
      <c r="K823" s="544"/>
      <c r="L823" s="545"/>
      <c r="M823" s="544"/>
    </row>
    <row r="824" spans="1:13" s="74" customFormat="1" ht="14.4" customHeight="1" x14ac:dyDescent="0.3">
      <c r="A824" s="544"/>
      <c r="B824" s="552">
        <v>54048</v>
      </c>
      <c r="C824" s="549" t="s">
        <v>1381</v>
      </c>
      <c r="D824" s="545"/>
      <c r="E824" s="544"/>
      <c r="F824" s="544"/>
      <c r="G824" s="544"/>
      <c r="H824" s="75"/>
      <c r="J824" s="544"/>
      <c r="K824" s="544"/>
      <c r="L824" s="545"/>
      <c r="M824" s="544"/>
    </row>
    <row r="825" spans="1:13" s="74" customFormat="1" ht="14.4" customHeight="1" x14ac:dyDescent="0.3">
      <c r="A825" s="544"/>
      <c r="B825" s="552">
        <v>52045</v>
      </c>
      <c r="C825" s="549" t="s">
        <v>1382</v>
      </c>
      <c r="D825" s="545"/>
      <c r="E825" s="544"/>
      <c r="F825" s="544"/>
      <c r="G825" s="544"/>
      <c r="H825" s="75"/>
      <c r="J825" s="544"/>
      <c r="K825" s="544"/>
      <c r="L825" s="545"/>
      <c r="M825" s="544"/>
    </row>
    <row r="826" spans="1:13" s="74" customFormat="1" ht="14.4" customHeight="1" x14ac:dyDescent="0.3">
      <c r="A826" s="544"/>
      <c r="B826" s="552">
        <v>46095</v>
      </c>
      <c r="C826" s="549" t="s">
        <v>1383</v>
      </c>
      <c r="D826" s="545"/>
      <c r="E826" s="544"/>
      <c r="F826" s="544"/>
      <c r="G826" s="544"/>
      <c r="H826" s="75"/>
      <c r="J826" s="544"/>
      <c r="K826" s="544"/>
      <c r="L826" s="545"/>
      <c r="M826" s="544"/>
    </row>
    <row r="827" spans="1:13" s="74" customFormat="1" ht="14.4" customHeight="1" x14ac:dyDescent="0.3">
      <c r="A827" s="544"/>
      <c r="B827" s="552">
        <v>15005</v>
      </c>
      <c r="C827" s="549" t="s">
        <v>1384</v>
      </c>
      <c r="D827" s="545"/>
      <c r="E827" s="544"/>
      <c r="F827" s="544"/>
      <c r="G827" s="544"/>
      <c r="H827" s="75"/>
      <c r="J827" s="544"/>
      <c r="K827" s="544"/>
      <c r="L827" s="545"/>
      <c r="M827" s="544"/>
    </row>
    <row r="828" spans="1:13" s="74" customFormat="1" ht="14.4" customHeight="1" x14ac:dyDescent="0.3">
      <c r="A828" s="544"/>
      <c r="B828" s="552">
        <v>26063</v>
      </c>
      <c r="C828" s="549" t="s">
        <v>1385</v>
      </c>
      <c r="D828" s="545"/>
      <c r="E828" s="544"/>
      <c r="F828" s="544"/>
      <c r="G828" s="544"/>
      <c r="H828" s="75"/>
      <c r="J828" s="544"/>
      <c r="K828" s="544"/>
      <c r="L828" s="545"/>
      <c r="M828" s="544"/>
    </row>
    <row r="829" spans="1:13" s="74" customFormat="1" ht="14.4" customHeight="1" x14ac:dyDescent="0.3">
      <c r="A829" s="544"/>
      <c r="B829" s="552">
        <v>67040</v>
      </c>
      <c r="C829" s="549" t="s">
        <v>1385</v>
      </c>
      <c r="D829" s="545"/>
      <c r="E829" s="544"/>
      <c r="F829" s="544"/>
      <c r="G829" s="544"/>
      <c r="H829" s="75"/>
      <c r="J829" s="544"/>
      <c r="K829" s="544"/>
      <c r="L829" s="545"/>
      <c r="M829" s="544"/>
    </row>
    <row r="830" spans="1:13" s="74" customFormat="1" ht="14.4" customHeight="1" x14ac:dyDescent="0.3">
      <c r="A830" s="544"/>
      <c r="B830" s="552">
        <v>41012</v>
      </c>
      <c r="C830" s="549" t="s">
        <v>1386</v>
      </c>
      <c r="D830" s="545"/>
      <c r="E830" s="544"/>
      <c r="F830" s="544"/>
      <c r="G830" s="544"/>
      <c r="H830" s="75"/>
      <c r="J830" s="544"/>
      <c r="K830" s="544"/>
      <c r="L830" s="545"/>
      <c r="M830" s="544"/>
    </row>
    <row r="831" spans="1:13" s="74" customFormat="1" ht="14.4" customHeight="1" x14ac:dyDescent="0.3">
      <c r="A831" s="544"/>
      <c r="B831" s="552">
        <v>63013</v>
      </c>
      <c r="C831" s="549" t="s">
        <v>1387</v>
      </c>
      <c r="D831" s="545"/>
      <c r="E831" s="544"/>
      <c r="F831" s="544"/>
      <c r="G831" s="544"/>
      <c r="H831" s="75"/>
      <c r="J831" s="544"/>
      <c r="K831" s="544"/>
      <c r="L831" s="545"/>
      <c r="M831" s="544"/>
    </row>
    <row r="832" spans="1:13" s="74" customFormat="1" ht="14.4" customHeight="1" x14ac:dyDescent="0.3">
      <c r="A832" s="544"/>
      <c r="B832" s="552">
        <v>31140</v>
      </c>
      <c r="C832" s="549" t="s">
        <v>1388</v>
      </c>
      <c r="D832" s="545"/>
      <c r="E832" s="544"/>
      <c r="F832" s="544"/>
      <c r="G832" s="544"/>
      <c r="H832" s="75"/>
      <c r="J832" s="544"/>
      <c r="K832" s="544"/>
      <c r="L832" s="545"/>
      <c r="M832" s="544"/>
    </row>
    <row r="833" spans="1:13" s="74" customFormat="1" ht="14.4" customHeight="1" x14ac:dyDescent="0.3">
      <c r="A833" s="544"/>
      <c r="B833" s="552">
        <v>31025</v>
      </c>
      <c r="C833" s="549" t="s">
        <v>1389</v>
      </c>
      <c r="D833" s="545"/>
      <c r="E833" s="544"/>
      <c r="F833" s="544"/>
      <c r="G833" s="544"/>
      <c r="H833" s="75"/>
      <c r="J833" s="544"/>
      <c r="K833" s="544"/>
      <c r="L833" s="545"/>
      <c r="M833" s="544"/>
    </row>
    <row r="834" spans="1:13" s="74" customFormat="1" ht="14.4" customHeight="1" x14ac:dyDescent="0.3">
      <c r="A834" s="544"/>
      <c r="B834" s="552">
        <v>68040</v>
      </c>
      <c r="C834" s="549" t="s">
        <v>1390</v>
      </c>
      <c r="D834" s="545"/>
      <c r="E834" s="544"/>
      <c r="F834" s="544"/>
      <c r="G834" s="544"/>
      <c r="H834" s="75"/>
      <c r="J834" s="544"/>
      <c r="K834" s="544"/>
      <c r="L834" s="545"/>
      <c r="M834" s="544"/>
    </row>
    <row r="835" spans="1:13" s="74" customFormat="1" ht="14.4" customHeight="1" x14ac:dyDescent="0.3">
      <c r="A835" s="544"/>
      <c r="B835" s="552">
        <v>33065</v>
      </c>
      <c r="C835" s="549" t="s">
        <v>1391</v>
      </c>
      <c r="D835" s="545"/>
      <c r="E835" s="544"/>
      <c r="F835" s="544"/>
      <c r="G835" s="544"/>
      <c r="H835" s="75"/>
      <c r="J835" s="544"/>
      <c r="K835" s="544"/>
      <c r="L835" s="545"/>
      <c r="M835" s="544"/>
    </row>
    <row r="836" spans="1:13" s="74" customFormat="1" ht="14.4" customHeight="1" x14ac:dyDescent="0.3">
      <c r="A836" s="544"/>
      <c r="B836" s="552">
        <v>57033</v>
      </c>
      <c r="C836" s="549" t="s">
        <v>1392</v>
      </c>
      <c r="D836" s="545"/>
      <c r="E836" s="544"/>
      <c r="F836" s="544"/>
      <c r="G836" s="544"/>
      <c r="H836" s="75"/>
      <c r="J836" s="544"/>
      <c r="K836" s="544"/>
      <c r="L836" s="545"/>
      <c r="M836" s="544"/>
    </row>
    <row r="837" spans="1:13" s="74" customFormat="1" ht="14.4" customHeight="1" x14ac:dyDescent="0.3">
      <c r="A837" s="544"/>
      <c r="B837" s="552">
        <v>31100</v>
      </c>
      <c r="C837" s="549" t="s">
        <v>1393</v>
      </c>
      <c r="D837" s="545"/>
      <c r="E837" s="544"/>
      <c r="F837" s="544"/>
      <c r="G837" s="544"/>
      <c r="H837" s="75"/>
      <c r="J837" s="544"/>
      <c r="K837" s="544"/>
      <c r="L837" s="545"/>
      <c r="M837" s="544"/>
    </row>
    <row r="838" spans="1:13" s="74" customFormat="1" ht="14.4" customHeight="1" x14ac:dyDescent="0.3">
      <c r="A838" s="544"/>
      <c r="B838" s="552">
        <v>8010</v>
      </c>
      <c r="C838" s="549" t="s">
        <v>1394</v>
      </c>
      <c r="D838" s="545"/>
      <c r="E838" s="544"/>
      <c r="F838" s="544"/>
      <c r="G838" s="544"/>
      <c r="H838" s="75"/>
      <c r="J838" s="544"/>
      <c r="K838" s="544"/>
      <c r="L838" s="545"/>
      <c r="M838" s="544"/>
    </row>
    <row r="839" spans="1:13" s="74" customFormat="1" ht="14.4" customHeight="1" x14ac:dyDescent="0.3">
      <c r="A839" s="544"/>
      <c r="B839" s="552">
        <v>11010</v>
      </c>
      <c r="C839" s="549" t="s">
        <v>1395</v>
      </c>
      <c r="D839" s="545"/>
      <c r="E839" s="544"/>
      <c r="F839" s="544"/>
      <c r="G839" s="544"/>
      <c r="H839" s="75"/>
      <c r="J839" s="544"/>
      <c r="K839" s="544"/>
      <c r="L839" s="545"/>
      <c r="M839" s="544"/>
    </row>
    <row r="840" spans="1:13" s="74" customFormat="1" ht="14.4" customHeight="1" x14ac:dyDescent="0.3">
      <c r="A840" s="544"/>
      <c r="B840" s="552">
        <v>13010</v>
      </c>
      <c r="C840" s="549" t="s">
        <v>1396</v>
      </c>
      <c r="D840" s="545"/>
      <c r="E840" s="544"/>
      <c r="F840" s="544"/>
      <c r="G840" s="544"/>
      <c r="H840" s="75"/>
      <c r="J840" s="544"/>
      <c r="K840" s="544"/>
      <c r="L840" s="545"/>
      <c r="M840" s="544"/>
    </row>
    <row r="841" spans="1:13" s="74" customFormat="1" ht="14.4" customHeight="1" x14ac:dyDescent="0.3">
      <c r="A841" s="544"/>
      <c r="B841" s="552">
        <v>20015</v>
      </c>
      <c r="C841" s="549" t="s">
        <v>1397</v>
      </c>
      <c r="D841" s="545"/>
      <c r="E841" s="544"/>
      <c r="F841" s="544"/>
      <c r="G841" s="544"/>
      <c r="H841" s="75"/>
      <c r="J841" s="544"/>
      <c r="K841" s="544"/>
      <c r="L841" s="545"/>
      <c r="M841" s="544"/>
    </row>
    <row r="842" spans="1:13" s="74" customFormat="1" ht="14.4" customHeight="1" x14ac:dyDescent="0.3">
      <c r="A842" s="544"/>
      <c r="B842" s="552">
        <v>62015</v>
      </c>
      <c r="C842" s="549" t="s">
        <v>1398</v>
      </c>
      <c r="D842" s="545"/>
      <c r="E842" s="544"/>
      <c r="F842" s="544"/>
      <c r="G842" s="544"/>
      <c r="H842" s="75"/>
      <c r="J842" s="544"/>
      <c r="K842" s="544"/>
      <c r="L842" s="545"/>
      <c r="M842" s="544"/>
    </row>
    <row r="843" spans="1:13" s="74" customFormat="1" ht="14.4" customHeight="1" x14ac:dyDescent="0.3">
      <c r="A843" s="544"/>
      <c r="B843" s="552">
        <v>17070</v>
      </c>
      <c r="C843" s="549" t="s">
        <v>1399</v>
      </c>
      <c r="D843" s="545"/>
      <c r="E843" s="544"/>
      <c r="F843" s="544"/>
      <c r="G843" s="544"/>
      <c r="H843" s="75"/>
      <c r="J843" s="544"/>
      <c r="K843" s="544"/>
      <c r="L843" s="545"/>
      <c r="M843" s="544"/>
    </row>
    <row r="844" spans="1:13" s="74" customFormat="1" ht="14.4" customHeight="1" x14ac:dyDescent="0.3">
      <c r="A844" s="544"/>
      <c r="B844" s="552">
        <v>56083</v>
      </c>
      <c r="C844" s="549" t="s">
        <v>1400</v>
      </c>
      <c r="D844" s="545"/>
      <c r="E844" s="544"/>
      <c r="F844" s="544"/>
      <c r="G844" s="544"/>
      <c r="H844" s="75"/>
      <c r="J844" s="544"/>
      <c r="K844" s="544"/>
      <c r="L844" s="545"/>
      <c r="M844" s="544"/>
    </row>
    <row r="845" spans="1:13" s="74" customFormat="1" ht="14.4" customHeight="1" x14ac:dyDescent="0.3">
      <c r="A845" s="544"/>
      <c r="B845" s="552">
        <v>75017</v>
      </c>
      <c r="C845" s="549" t="s">
        <v>1401</v>
      </c>
      <c r="D845" s="545"/>
      <c r="E845" s="544"/>
      <c r="F845" s="544"/>
      <c r="G845" s="544"/>
      <c r="H845" s="75"/>
      <c r="J845" s="544"/>
      <c r="K845" s="544"/>
      <c r="L845" s="545"/>
      <c r="M845" s="544"/>
    </row>
    <row r="846" spans="1:13" s="74" customFormat="1" ht="14.4" customHeight="1" x14ac:dyDescent="0.3">
      <c r="A846" s="544"/>
      <c r="B846" s="552">
        <v>21020</v>
      </c>
      <c r="C846" s="549" t="s">
        <v>1402</v>
      </c>
      <c r="D846" s="545"/>
      <c r="E846" s="544"/>
      <c r="F846" s="544"/>
      <c r="G846" s="544"/>
      <c r="H846" s="75"/>
      <c r="J846" s="544"/>
      <c r="K846" s="544"/>
      <c r="L846" s="545"/>
      <c r="M846" s="544"/>
    </row>
    <row r="847" spans="1:13" s="74" customFormat="1" ht="14.4" customHeight="1" x14ac:dyDescent="0.3">
      <c r="A847" s="544"/>
      <c r="B847" s="552">
        <v>47040</v>
      </c>
      <c r="C847" s="549" t="s">
        <v>1403</v>
      </c>
      <c r="D847" s="545"/>
      <c r="E847" s="544"/>
      <c r="F847" s="544"/>
      <c r="G847" s="544"/>
      <c r="H847" s="75"/>
      <c r="J847" s="544"/>
      <c r="K847" s="544"/>
      <c r="L847" s="545"/>
      <c r="M847" s="544"/>
    </row>
    <row r="848" spans="1:13" s="74" customFormat="1" ht="14.4" customHeight="1" x14ac:dyDescent="0.3">
      <c r="A848" s="544"/>
      <c r="B848" s="552">
        <v>27043</v>
      </c>
      <c r="C848" s="549" t="s">
        <v>1404</v>
      </c>
      <c r="D848" s="545"/>
      <c r="E848" s="544"/>
      <c r="F848" s="544"/>
      <c r="G848" s="544"/>
      <c r="H848" s="75"/>
      <c r="J848" s="544"/>
      <c r="K848" s="544"/>
      <c r="L848" s="545"/>
      <c r="M848" s="544"/>
    </row>
    <row r="849" spans="1:13" s="74" customFormat="1" ht="14.4" customHeight="1" x14ac:dyDescent="0.3">
      <c r="A849" s="544"/>
      <c r="B849" s="552">
        <v>31045</v>
      </c>
      <c r="C849" s="549" t="s">
        <v>1405</v>
      </c>
      <c r="D849" s="545"/>
      <c r="E849" s="544"/>
      <c r="F849" s="544"/>
      <c r="G849" s="544"/>
      <c r="H849" s="75"/>
      <c r="J849" s="544"/>
      <c r="K849" s="544"/>
      <c r="L849" s="545"/>
      <c r="M849" s="544"/>
    </row>
    <row r="850" spans="1:13" s="74" customFormat="1" ht="14.4" customHeight="1" x14ac:dyDescent="0.3">
      <c r="A850" s="544"/>
      <c r="B850" s="552">
        <v>14030</v>
      </c>
      <c r="C850" s="549" t="s">
        <v>1406</v>
      </c>
      <c r="D850" s="545"/>
      <c r="E850" s="544"/>
      <c r="F850" s="544"/>
      <c r="G850" s="544"/>
      <c r="H850" s="75"/>
      <c r="J850" s="544"/>
      <c r="K850" s="544"/>
      <c r="L850" s="545"/>
      <c r="M850" s="544"/>
    </row>
    <row r="851" spans="1:13" s="74" customFormat="1" ht="14.4" customHeight="1" x14ac:dyDescent="0.3">
      <c r="A851" s="544"/>
      <c r="B851" s="552">
        <v>9070</v>
      </c>
      <c r="C851" s="549" t="s">
        <v>1407</v>
      </c>
      <c r="D851" s="545"/>
      <c r="E851" s="544"/>
      <c r="F851" s="544"/>
      <c r="G851" s="544"/>
      <c r="H851" s="75"/>
      <c r="J851" s="544"/>
      <c r="K851" s="544"/>
      <c r="L851" s="545"/>
      <c r="M851" s="544"/>
    </row>
    <row r="852" spans="1:13" s="74" customFormat="1" ht="14.4" customHeight="1" x14ac:dyDescent="0.3">
      <c r="A852" s="544"/>
      <c r="B852" s="552">
        <v>27050</v>
      </c>
      <c r="C852" s="549" t="s">
        <v>1408</v>
      </c>
      <c r="D852" s="545"/>
      <c r="E852" s="544"/>
      <c r="F852" s="544"/>
      <c r="G852" s="544"/>
      <c r="H852" s="75"/>
      <c r="J852" s="544"/>
      <c r="K852" s="544"/>
      <c r="L852" s="545"/>
      <c r="M852" s="544"/>
    </row>
    <row r="853" spans="1:13" s="74" customFormat="1" ht="14.4" customHeight="1" x14ac:dyDescent="0.3">
      <c r="A853" s="544"/>
      <c r="B853" s="552">
        <v>53050</v>
      </c>
      <c r="C853" s="549" t="s">
        <v>1409</v>
      </c>
      <c r="D853" s="545"/>
      <c r="E853" s="544"/>
      <c r="F853" s="544"/>
      <c r="G853" s="544"/>
      <c r="H853" s="75"/>
      <c r="J853" s="544"/>
      <c r="K853" s="544"/>
      <c r="L853" s="545"/>
      <c r="M853" s="544"/>
    </row>
    <row r="854" spans="1:13" s="74" customFormat="1" ht="14.4" customHeight="1" x14ac:dyDescent="0.3">
      <c r="A854" s="544"/>
      <c r="B854" s="552">
        <v>72025</v>
      </c>
      <c r="C854" s="549" t="s">
        <v>1410</v>
      </c>
      <c r="D854" s="545"/>
      <c r="E854" s="544"/>
      <c r="F854" s="544"/>
      <c r="G854" s="544"/>
      <c r="H854" s="75"/>
      <c r="J854" s="544"/>
      <c r="K854" s="544"/>
      <c r="L854" s="545"/>
      <c r="M854" s="544"/>
    </row>
    <row r="855" spans="1:13" s="74" customFormat="1" ht="14.4" customHeight="1" x14ac:dyDescent="0.3">
      <c r="A855" s="544"/>
      <c r="B855" s="552">
        <v>54110</v>
      </c>
      <c r="C855" s="549" t="s">
        <v>1411</v>
      </c>
      <c r="D855" s="545"/>
      <c r="E855" s="544"/>
      <c r="F855" s="544"/>
      <c r="G855" s="544"/>
      <c r="H855" s="75"/>
      <c r="J855" s="544"/>
      <c r="K855" s="544"/>
      <c r="L855" s="545"/>
      <c r="M855" s="544"/>
    </row>
    <row r="856" spans="1:13" s="74" customFormat="1" ht="14.4" customHeight="1" x14ac:dyDescent="0.3">
      <c r="A856" s="544"/>
      <c r="B856" s="552">
        <v>27055</v>
      </c>
      <c r="C856" s="549" t="s">
        <v>1412</v>
      </c>
      <c r="D856" s="545"/>
      <c r="E856" s="544"/>
      <c r="F856" s="544"/>
      <c r="G856" s="544"/>
      <c r="H856" s="75"/>
      <c r="J856" s="544"/>
      <c r="K856" s="544"/>
      <c r="L856" s="545"/>
      <c r="M856" s="544"/>
    </row>
    <row r="857" spans="1:13" s="74" customFormat="1" ht="14.4" customHeight="1" x14ac:dyDescent="0.3">
      <c r="A857" s="544"/>
      <c r="B857" s="552">
        <v>31035</v>
      </c>
      <c r="C857" s="549" t="s">
        <v>1413</v>
      </c>
      <c r="D857" s="545"/>
      <c r="E857" s="544"/>
      <c r="F857" s="544"/>
      <c r="G857" s="544"/>
      <c r="H857" s="75"/>
      <c r="J857" s="544"/>
      <c r="K857" s="544"/>
      <c r="L857" s="545"/>
      <c r="M857" s="544"/>
    </row>
    <row r="858" spans="1:13" s="74" customFormat="1" ht="14.4" customHeight="1" x14ac:dyDescent="0.3">
      <c r="A858" s="544"/>
      <c r="B858" s="552">
        <v>18005</v>
      </c>
      <c r="C858" s="549" t="s">
        <v>1414</v>
      </c>
      <c r="D858" s="545"/>
      <c r="E858" s="544"/>
      <c r="F858" s="544"/>
      <c r="G858" s="544"/>
      <c r="H858" s="75"/>
      <c r="J858" s="544"/>
      <c r="K858" s="544"/>
      <c r="L858" s="545"/>
      <c r="M858" s="544"/>
    </row>
    <row r="859" spans="1:13" s="74" customFormat="1" ht="14.4" customHeight="1" x14ac:dyDescent="0.3">
      <c r="A859" s="544"/>
      <c r="B859" s="552">
        <v>13040</v>
      </c>
      <c r="C859" s="549" t="s">
        <v>1415</v>
      </c>
      <c r="D859" s="545"/>
      <c r="E859" s="544"/>
      <c r="F859" s="544"/>
      <c r="G859" s="544"/>
      <c r="H859" s="75"/>
      <c r="J859" s="544"/>
      <c r="K859" s="544"/>
      <c r="L859" s="545"/>
      <c r="M859" s="544"/>
    </row>
    <row r="860" spans="1:13" s="74" customFormat="1" ht="14.4" customHeight="1" x14ac:dyDescent="0.3">
      <c r="A860" s="544"/>
      <c r="B860" s="552">
        <v>51045</v>
      </c>
      <c r="C860" s="549" t="s">
        <v>1416</v>
      </c>
      <c r="D860" s="545"/>
      <c r="E860" s="544"/>
      <c r="F860" s="544"/>
      <c r="G860" s="544"/>
      <c r="H860" s="75"/>
      <c r="J860" s="544"/>
      <c r="K860" s="544"/>
      <c r="L860" s="545"/>
      <c r="M860" s="544"/>
    </row>
    <row r="861" spans="1:13" s="74" customFormat="1" ht="14.4" customHeight="1" x14ac:dyDescent="0.3">
      <c r="A861" s="544"/>
      <c r="B861" s="552">
        <v>58012</v>
      </c>
      <c r="C861" s="549" t="s">
        <v>1417</v>
      </c>
      <c r="D861" s="545"/>
      <c r="E861" s="544"/>
      <c r="F861" s="544"/>
      <c r="G861" s="544"/>
      <c r="H861" s="75"/>
      <c r="J861" s="544"/>
      <c r="K861" s="544"/>
      <c r="L861" s="545"/>
      <c r="M861" s="544"/>
    </row>
    <row r="862" spans="1:13" s="74" customFormat="1" ht="14.4" customHeight="1" x14ac:dyDescent="0.3">
      <c r="A862" s="544"/>
      <c r="B862" s="552">
        <v>87120</v>
      </c>
      <c r="C862" s="549" t="s">
        <v>1417</v>
      </c>
      <c r="D862" s="545"/>
      <c r="E862" s="544"/>
      <c r="F862" s="544"/>
      <c r="G862" s="544"/>
      <c r="H862" s="75"/>
      <c r="J862" s="544"/>
      <c r="K862" s="544"/>
      <c r="L862" s="545"/>
      <c r="M862" s="544"/>
    </row>
    <row r="863" spans="1:13" s="74" customFormat="1" ht="14.4" customHeight="1" x14ac:dyDescent="0.3">
      <c r="A863" s="544"/>
      <c r="B863" s="552">
        <v>26070</v>
      </c>
      <c r="C863" s="549" t="s">
        <v>1418</v>
      </c>
      <c r="D863" s="545"/>
      <c r="E863" s="544"/>
      <c r="F863" s="544"/>
      <c r="G863" s="544"/>
      <c r="H863" s="75"/>
      <c r="J863" s="544"/>
      <c r="K863" s="544"/>
      <c r="L863" s="545"/>
      <c r="M863" s="544"/>
    </row>
    <row r="864" spans="1:13" s="74" customFormat="1" ht="14.4" customHeight="1" x14ac:dyDescent="0.3">
      <c r="A864" s="544"/>
      <c r="B864" s="552">
        <v>20020</v>
      </c>
      <c r="C864" s="549" t="s">
        <v>1419</v>
      </c>
      <c r="D864" s="545"/>
      <c r="E864" s="544"/>
      <c r="F864" s="544"/>
      <c r="G864" s="544"/>
      <c r="H864" s="75"/>
      <c r="J864" s="544"/>
      <c r="K864" s="544"/>
      <c r="L864" s="545"/>
      <c r="M864" s="544"/>
    </row>
    <row r="865" spans="1:13" s="74" customFormat="1" ht="14.4" customHeight="1" x14ac:dyDescent="0.3">
      <c r="A865" s="544"/>
      <c r="B865" s="552">
        <v>71105</v>
      </c>
      <c r="C865" s="549" t="s">
        <v>1420</v>
      </c>
      <c r="D865" s="545"/>
      <c r="E865" s="544"/>
      <c r="F865" s="544"/>
      <c r="G865" s="544"/>
      <c r="H865" s="75"/>
      <c r="J865" s="544"/>
      <c r="K865" s="544"/>
      <c r="L865" s="545"/>
      <c r="M865" s="544"/>
    </row>
    <row r="866" spans="1:13" s="74" customFormat="1" ht="14.4" customHeight="1" x14ac:dyDescent="0.3">
      <c r="A866" s="544"/>
      <c r="B866" s="552">
        <v>19050</v>
      </c>
      <c r="C866" s="549" t="s">
        <v>1421</v>
      </c>
      <c r="D866" s="545"/>
      <c r="E866" s="544"/>
      <c r="F866" s="544"/>
      <c r="G866" s="544"/>
      <c r="H866" s="75"/>
      <c r="J866" s="544"/>
      <c r="K866" s="544"/>
      <c r="L866" s="545"/>
      <c r="M866" s="544"/>
    </row>
    <row r="867" spans="1:13" s="74" customFormat="1" ht="14.4" customHeight="1" x14ac:dyDescent="0.3">
      <c r="A867" s="544"/>
      <c r="B867" s="552">
        <v>8065</v>
      </c>
      <c r="C867" s="549" t="s">
        <v>1422</v>
      </c>
      <c r="D867" s="545"/>
      <c r="E867" s="544"/>
      <c r="F867" s="544"/>
      <c r="G867" s="544"/>
      <c r="H867" s="75"/>
      <c r="J867" s="544"/>
      <c r="K867" s="544"/>
      <c r="L867" s="545"/>
      <c r="M867" s="544"/>
    </row>
    <row r="868" spans="1:13" s="74" customFormat="1" ht="14.4" customHeight="1" x14ac:dyDescent="0.3">
      <c r="A868" s="544"/>
      <c r="B868" s="552">
        <v>50042</v>
      </c>
      <c r="C868" s="549" t="s">
        <v>1423</v>
      </c>
      <c r="D868" s="545"/>
      <c r="E868" s="544"/>
      <c r="F868" s="544"/>
      <c r="G868" s="544"/>
      <c r="H868" s="75"/>
      <c r="J868" s="544"/>
      <c r="K868" s="544"/>
      <c r="L868" s="545"/>
      <c r="M868" s="544"/>
    </row>
    <row r="869" spans="1:13" s="74" customFormat="1" ht="14.4" customHeight="1" x14ac:dyDescent="0.3">
      <c r="A869" s="544"/>
      <c r="B869" s="552">
        <v>34115</v>
      </c>
      <c r="C869" s="549" t="s">
        <v>1424</v>
      </c>
      <c r="D869" s="545"/>
      <c r="E869" s="544"/>
      <c r="F869" s="544"/>
      <c r="G869" s="544"/>
      <c r="H869" s="75"/>
      <c r="J869" s="544"/>
      <c r="K869" s="544"/>
      <c r="L869" s="545"/>
      <c r="M869" s="544"/>
    </row>
    <row r="870" spans="1:13" s="74" customFormat="1" ht="14.4" customHeight="1" x14ac:dyDescent="0.3">
      <c r="A870" s="544"/>
      <c r="B870" s="552">
        <v>19020</v>
      </c>
      <c r="C870" s="549" t="s">
        <v>1425</v>
      </c>
      <c r="D870" s="545"/>
      <c r="E870" s="544"/>
      <c r="F870" s="544"/>
      <c r="G870" s="544"/>
      <c r="H870" s="75"/>
      <c r="J870" s="544"/>
      <c r="K870" s="544"/>
      <c r="L870" s="545"/>
      <c r="M870" s="544"/>
    </row>
    <row r="871" spans="1:13" s="74" customFormat="1" ht="14.4" customHeight="1" x14ac:dyDescent="0.3">
      <c r="A871" s="544"/>
      <c r="B871" s="552">
        <v>7030</v>
      </c>
      <c r="C871" s="549" t="s">
        <v>1426</v>
      </c>
      <c r="D871" s="545"/>
      <c r="E871" s="544"/>
      <c r="F871" s="544"/>
      <c r="G871" s="544"/>
      <c r="H871" s="75"/>
      <c r="J871" s="544"/>
      <c r="K871" s="544"/>
      <c r="L871" s="545"/>
      <c r="M871" s="544"/>
    </row>
    <row r="872" spans="1:13" s="74" customFormat="1" ht="14.4" customHeight="1" x14ac:dyDescent="0.3">
      <c r="A872" s="544"/>
      <c r="B872" s="552">
        <v>51035</v>
      </c>
      <c r="C872" s="549" t="s">
        <v>1426</v>
      </c>
      <c r="D872" s="545"/>
      <c r="E872" s="544"/>
      <c r="F872" s="544"/>
      <c r="G872" s="544"/>
      <c r="H872" s="75"/>
      <c r="J872" s="544"/>
      <c r="K872" s="544"/>
      <c r="L872" s="545"/>
      <c r="M872" s="544"/>
    </row>
    <row r="873" spans="1:13" s="74" customFormat="1" ht="14.4" customHeight="1" x14ac:dyDescent="0.3">
      <c r="A873" s="544"/>
      <c r="B873" s="552">
        <v>54072</v>
      </c>
      <c r="C873" s="549" t="s">
        <v>1427</v>
      </c>
      <c r="D873" s="545"/>
      <c r="E873" s="544"/>
      <c r="F873" s="544"/>
      <c r="G873" s="544"/>
      <c r="H873" s="75"/>
      <c r="J873" s="544"/>
      <c r="K873" s="544"/>
      <c r="L873" s="545"/>
      <c r="M873" s="544"/>
    </row>
    <row r="874" spans="1:13" s="74" customFormat="1" ht="14.4" customHeight="1" x14ac:dyDescent="0.3">
      <c r="A874" s="544"/>
      <c r="B874" s="552">
        <v>63065</v>
      </c>
      <c r="C874" s="549" t="s">
        <v>1428</v>
      </c>
      <c r="D874" s="545"/>
      <c r="E874" s="544"/>
      <c r="F874" s="544"/>
      <c r="G874" s="544"/>
      <c r="H874" s="75"/>
      <c r="J874" s="544"/>
      <c r="K874" s="544"/>
      <c r="L874" s="545"/>
      <c r="M874" s="544"/>
    </row>
    <row r="875" spans="1:13" s="74" customFormat="1" ht="14.4" customHeight="1" x14ac:dyDescent="0.3">
      <c r="A875" s="544"/>
      <c r="B875" s="552">
        <v>63048</v>
      </c>
      <c r="C875" s="549" t="s">
        <v>1429</v>
      </c>
      <c r="D875" s="545"/>
      <c r="E875" s="544"/>
      <c r="F875" s="544"/>
      <c r="G875" s="544"/>
      <c r="H875" s="75"/>
      <c r="J875" s="544"/>
      <c r="K875" s="544"/>
      <c r="L875" s="545"/>
      <c r="M875" s="544"/>
    </row>
    <row r="876" spans="1:13" s="74" customFormat="1" ht="14.4" customHeight="1" x14ac:dyDescent="0.3">
      <c r="A876" s="544"/>
      <c r="B876" s="552">
        <v>54120</v>
      </c>
      <c r="C876" s="549" t="s">
        <v>1430</v>
      </c>
      <c r="D876" s="545"/>
      <c r="E876" s="544"/>
      <c r="F876" s="544"/>
      <c r="G876" s="544"/>
      <c r="H876" s="75"/>
      <c r="J876" s="544"/>
      <c r="K876" s="544"/>
      <c r="L876" s="545"/>
      <c r="M876" s="544"/>
    </row>
    <row r="877" spans="1:13" s="74" customFormat="1" ht="14.4" customHeight="1" x14ac:dyDescent="0.3">
      <c r="A877" s="544"/>
      <c r="B877" s="552">
        <v>39170</v>
      </c>
      <c r="C877" s="549" t="s">
        <v>1431</v>
      </c>
      <c r="D877" s="545"/>
      <c r="E877" s="544"/>
      <c r="F877" s="544"/>
      <c r="G877" s="544"/>
      <c r="H877" s="75"/>
      <c r="J877" s="544"/>
      <c r="K877" s="544"/>
      <c r="L877" s="545"/>
      <c r="M877" s="544"/>
    </row>
    <row r="878" spans="1:13" s="74" customFormat="1" ht="14.4" customHeight="1" x14ac:dyDescent="0.3">
      <c r="A878" s="544"/>
      <c r="B878" s="552">
        <v>28035</v>
      </c>
      <c r="C878" s="549" t="s">
        <v>1432</v>
      </c>
      <c r="D878" s="545"/>
      <c r="E878" s="544"/>
      <c r="F878" s="544"/>
      <c r="G878" s="544"/>
      <c r="H878" s="75"/>
      <c r="J878" s="544"/>
      <c r="K878" s="544"/>
      <c r="L878" s="545"/>
      <c r="M878" s="544"/>
    </row>
    <row r="879" spans="1:13" s="74" customFormat="1" ht="14.4" customHeight="1" x14ac:dyDescent="0.3">
      <c r="A879" s="544"/>
      <c r="B879" s="552">
        <v>70035</v>
      </c>
      <c r="C879" s="549" t="s">
        <v>1432</v>
      </c>
      <c r="D879" s="545"/>
      <c r="E879" s="544"/>
      <c r="F879" s="544"/>
      <c r="G879" s="544"/>
      <c r="H879" s="75"/>
      <c r="J879" s="544"/>
      <c r="K879" s="544"/>
      <c r="L879" s="545"/>
      <c r="M879" s="544"/>
    </row>
    <row r="880" spans="1:13" s="74" customFormat="1" ht="14.4" customHeight="1" x14ac:dyDescent="0.3">
      <c r="A880" s="544"/>
      <c r="B880" s="552">
        <v>21015</v>
      </c>
      <c r="C880" s="549" t="s">
        <v>1433</v>
      </c>
      <c r="D880" s="545"/>
      <c r="E880" s="544"/>
      <c r="F880" s="544"/>
      <c r="G880" s="544"/>
      <c r="H880" s="75"/>
      <c r="J880" s="544"/>
      <c r="K880" s="544"/>
      <c r="L880" s="545"/>
      <c r="M880" s="544"/>
    </row>
    <row r="881" spans="1:13" s="74" customFormat="1" ht="14.4" customHeight="1" x14ac:dyDescent="0.3">
      <c r="A881" s="544"/>
      <c r="B881" s="552">
        <v>13080</v>
      </c>
      <c r="C881" s="549" t="s">
        <v>1434</v>
      </c>
      <c r="D881" s="545"/>
      <c r="E881" s="544"/>
      <c r="F881" s="544"/>
      <c r="G881" s="544"/>
      <c r="H881" s="75"/>
      <c r="J881" s="544"/>
      <c r="K881" s="544"/>
      <c r="L881" s="545"/>
      <c r="M881" s="544"/>
    </row>
    <row r="882" spans="1:13" s="74" customFormat="1" ht="14.4" customHeight="1" x14ac:dyDescent="0.3">
      <c r="A882" s="544"/>
      <c r="B882" s="552">
        <v>28060</v>
      </c>
      <c r="C882" s="549" t="s">
        <v>1435</v>
      </c>
      <c r="D882" s="545"/>
      <c r="E882" s="544"/>
      <c r="F882" s="544"/>
      <c r="G882" s="544"/>
      <c r="H882" s="75"/>
      <c r="J882" s="544"/>
      <c r="K882" s="544"/>
      <c r="L882" s="545"/>
      <c r="M882" s="544"/>
    </row>
    <row r="883" spans="1:13" s="74" customFormat="1" ht="14.4" customHeight="1" x14ac:dyDescent="0.3">
      <c r="A883" s="544"/>
      <c r="B883" s="552">
        <v>37225</v>
      </c>
      <c r="C883" s="549" t="s">
        <v>1436</v>
      </c>
      <c r="D883" s="545"/>
      <c r="E883" s="544"/>
      <c r="F883" s="544"/>
      <c r="G883" s="544"/>
      <c r="H883" s="75"/>
      <c r="J883" s="544"/>
      <c r="K883" s="544"/>
      <c r="L883" s="545"/>
      <c r="M883" s="544"/>
    </row>
    <row r="884" spans="1:13" s="74" customFormat="1" ht="14.4" customHeight="1" x14ac:dyDescent="0.3">
      <c r="A884" s="544"/>
      <c r="B884" s="552">
        <v>49030</v>
      </c>
      <c r="C884" s="549" t="s">
        <v>1437</v>
      </c>
      <c r="D884" s="545"/>
      <c r="E884" s="544"/>
      <c r="F884" s="544"/>
      <c r="G884" s="544"/>
      <c r="H884" s="75"/>
      <c r="J884" s="544"/>
      <c r="K884" s="544"/>
      <c r="L884" s="545"/>
      <c r="M884" s="544"/>
    </row>
    <row r="885" spans="1:13" s="74" customFormat="1" ht="14.4" customHeight="1" x14ac:dyDescent="0.3">
      <c r="A885" s="544"/>
      <c r="B885" s="552">
        <v>30072</v>
      </c>
      <c r="C885" s="549" t="s">
        <v>1438</v>
      </c>
      <c r="D885" s="545"/>
      <c r="E885" s="544"/>
      <c r="F885" s="544"/>
      <c r="G885" s="544"/>
      <c r="H885" s="75"/>
      <c r="J885" s="544"/>
      <c r="K885" s="544"/>
      <c r="L885" s="545"/>
      <c r="M885" s="544"/>
    </row>
    <row r="886" spans="1:13" s="74" customFormat="1" ht="14.4" customHeight="1" x14ac:dyDescent="0.3">
      <c r="A886" s="544"/>
      <c r="B886" s="552">
        <v>93080</v>
      </c>
      <c r="C886" s="549" t="s">
        <v>1439</v>
      </c>
      <c r="D886" s="545"/>
      <c r="E886" s="544"/>
      <c r="F886" s="544"/>
      <c r="G886" s="544"/>
      <c r="H886" s="75"/>
      <c r="J886" s="544"/>
      <c r="K886" s="544"/>
      <c r="L886" s="545"/>
      <c r="M886" s="544"/>
    </row>
    <row r="887" spans="1:13" s="74" customFormat="1" ht="14.4" customHeight="1" x14ac:dyDescent="0.3">
      <c r="A887" s="544"/>
      <c r="B887" s="552">
        <v>28075</v>
      </c>
      <c r="C887" s="549" t="s">
        <v>1440</v>
      </c>
      <c r="D887" s="545"/>
      <c r="E887" s="544"/>
      <c r="F887" s="544"/>
      <c r="G887" s="544"/>
      <c r="H887" s="75"/>
      <c r="J887" s="544"/>
      <c r="K887" s="544"/>
      <c r="L887" s="545"/>
      <c r="M887" s="544"/>
    </row>
    <row r="888" spans="1:13" s="74" customFormat="1" ht="14.4" customHeight="1" x14ac:dyDescent="0.3">
      <c r="A888" s="544"/>
      <c r="B888" s="552">
        <v>49095</v>
      </c>
      <c r="C888" s="549" t="s">
        <v>1441</v>
      </c>
      <c r="D888" s="545"/>
      <c r="E888" s="544"/>
      <c r="F888" s="544"/>
      <c r="G888" s="544"/>
      <c r="H888" s="75"/>
      <c r="J888" s="544"/>
      <c r="K888" s="544"/>
      <c r="L888" s="545"/>
      <c r="M888" s="544"/>
    </row>
    <row r="889" spans="1:13" s="74" customFormat="1" ht="14.4" customHeight="1" x14ac:dyDescent="0.3">
      <c r="A889" s="544"/>
      <c r="B889" s="552">
        <v>19025</v>
      </c>
      <c r="C889" s="549" t="s">
        <v>1442</v>
      </c>
      <c r="D889" s="545"/>
      <c r="E889" s="544"/>
      <c r="F889" s="544"/>
      <c r="G889" s="544"/>
      <c r="H889" s="75"/>
      <c r="J889" s="544"/>
      <c r="K889" s="544"/>
      <c r="L889" s="545"/>
      <c r="M889" s="544"/>
    </row>
    <row r="890" spans="1:13" s="74" customFormat="1" ht="14.4" customHeight="1" x14ac:dyDescent="0.3">
      <c r="A890" s="544"/>
      <c r="B890" s="552">
        <v>44003</v>
      </c>
      <c r="C890" s="549" t="s">
        <v>1443</v>
      </c>
      <c r="D890" s="545"/>
      <c r="E890" s="544"/>
      <c r="F890" s="544"/>
      <c r="G890" s="544"/>
      <c r="H890" s="75"/>
      <c r="J890" s="544"/>
      <c r="K890" s="544"/>
      <c r="L890" s="545"/>
      <c r="M890" s="544"/>
    </row>
    <row r="891" spans="1:13" s="74" customFormat="1" ht="14.4" customHeight="1" x14ac:dyDescent="0.3">
      <c r="A891" s="544"/>
      <c r="B891" s="552">
        <v>88040</v>
      </c>
      <c r="C891" s="549" t="s">
        <v>1444</v>
      </c>
      <c r="D891" s="545"/>
      <c r="E891" s="544"/>
      <c r="F891" s="544"/>
      <c r="G891" s="544"/>
      <c r="H891" s="75"/>
      <c r="J891" s="544"/>
      <c r="K891" s="544"/>
      <c r="L891" s="545"/>
      <c r="M891" s="544"/>
    </row>
    <row r="892" spans="1:13" s="74" customFormat="1" ht="14.4" customHeight="1" x14ac:dyDescent="0.3">
      <c r="A892" s="544"/>
      <c r="B892" s="552">
        <v>34065</v>
      </c>
      <c r="C892" s="549" t="s">
        <v>1445</v>
      </c>
      <c r="D892" s="545"/>
      <c r="E892" s="544"/>
      <c r="F892" s="544"/>
      <c r="G892" s="544"/>
      <c r="H892" s="75"/>
      <c r="J892" s="544"/>
      <c r="K892" s="544"/>
      <c r="L892" s="545"/>
      <c r="M892" s="544"/>
    </row>
    <row r="893" spans="1:13" s="74" customFormat="1" ht="14.4" customHeight="1" x14ac:dyDescent="0.3">
      <c r="A893" s="544"/>
      <c r="B893" s="552">
        <v>13020</v>
      </c>
      <c r="C893" s="549" t="s">
        <v>1446</v>
      </c>
      <c r="D893" s="545"/>
      <c r="E893" s="544"/>
      <c r="F893" s="544"/>
      <c r="G893" s="544"/>
      <c r="H893" s="75"/>
      <c r="J893" s="544"/>
      <c r="K893" s="544"/>
      <c r="L893" s="545"/>
      <c r="M893" s="544"/>
    </row>
    <row r="894" spans="1:13" s="74" customFormat="1" ht="14.4" customHeight="1" x14ac:dyDescent="0.3">
      <c r="A894" s="544"/>
      <c r="B894" s="552">
        <v>17020</v>
      </c>
      <c r="C894" s="549" t="s">
        <v>1447</v>
      </c>
      <c r="D894" s="545"/>
      <c r="E894" s="544"/>
      <c r="F894" s="544"/>
      <c r="G894" s="544"/>
      <c r="H894" s="75"/>
      <c r="J894" s="544"/>
      <c r="K894" s="544"/>
      <c r="L894" s="545"/>
      <c r="M894" s="544"/>
    </row>
    <row r="895" spans="1:13" s="74" customFormat="1" ht="14.4" customHeight="1" x14ac:dyDescent="0.3">
      <c r="A895" s="544"/>
      <c r="B895" s="552">
        <v>54125</v>
      </c>
      <c r="C895" s="549" t="s">
        <v>1448</v>
      </c>
      <c r="D895" s="545"/>
      <c r="E895" s="544"/>
      <c r="F895" s="544"/>
      <c r="G895" s="544"/>
      <c r="H895" s="75"/>
      <c r="J895" s="544"/>
      <c r="K895" s="544"/>
      <c r="L895" s="545"/>
      <c r="M895" s="544"/>
    </row>
    <row r="896" spans="1:13" s="74" customFormat="1" ht="14.4" customHeight="1" x14ac:dyDescent="0.3">
      <c r="A896" s="544"/>
      <c r="B896" s="552">
        <v>10025</v>
      </c>
      <c r="C896" s="549" t="s">
        <v>1449</v>
      </c>
      <c r="D896" s="545"/>
      <c r="E896" s="544"/>
      <c r="F896" s="544"/>
      <c r="G896" s="544"/>
      <c r="H896" s="75"/>
      <c r="J896" s="544"/>
      <c r="K896" s="544"/>
      <c r="L896" s="545"/>
      <c r="M896" s="544"/>
    </row>
    <row r="897" spans="1:13" s="74" customFormat="1" ht="14.4" customHeight="1" x14ac:dyDescent="0.3">
      <c r="A897" s="544"/>
      <c r="B897" s="552">
        <v>57050</v>
      </c>
      <c r="C897" s="549" t="s">
        <v>1450</v>
      </c>
      <c r="D897" s="545"/>
      <c r="E897" s="544"/>
      <c r="F897" s="544"/>
      <c r="G897" s="544"/>
      <c r="H897" s="75"/>
      <c r="J897" s="544"/>
      <c r="K897" s="544"/>
      <c r="L897" s="545"/>
      <c r="M897" s="544"/>
    </row>
    <row r="898" spans="1:13" s="74" customFormat="1" ht="14.4" customHeight="1" x14ac:dyDescent="0.3">
      <c r="A898" s="544"/>
      <c r="B898" s="552">
        <v>29045</v>
      </c>
      <c r="C898" s="549" t="s">
        <v>1451</v>
      </c>
      <c r="D898" s="545"/>
      <c r="E898" s="544"/>
      <c r="F898" s="544"/>
      <c r="G898" s="544"/>
      <c r="H898" s="75"/>
      <c r="J898" s="544"/>
      <c r="K898" s="544"/>
      <c r="L898" s="545"/>
      <c r="M898" s="544"/>
    </row>
    <row r="899" spans="1:13" s="74" customFormat="1" ht="14.4" customHeight="1" x14ac:dyDescent="0.3">
      <c r="A899" s="544"/>
      <c r="B899" s="552">
        <v>55065</v>
      </c>
      <c r="C899" s="549" t="s">
        <v>1452</v>
      </c>
      <c r="D899" s="545"/>
      <c r="E899" s="544"/>
      <c r="F899" s="544"/>
      <c r="G899" s="544"/>
      <c r="H899" s="75"/>
      <c r="J899" s="544"/>
      <c r="K899" s="544"/>
      <c r="L899" s="545"/>
      <c r="M899" s="544"/>
    </row>
    <row r="900" spans="1:13" s="74" customFormat="1" ht="14.4" customHeight="1" x14ac:dyDescent="0.3">
      <c r="A900" s="544"/>
      <c r="B900" s="552">
        <v>67005</v>
      </c>
      <c r="C900" s="549" t="s">
        <v>1453</v>
      </c>
      <c r="D900" s="545"/>
      <c r="E900" s="544"/>
      <c r="F900" s="544"/>
      <c r="G900" s="544"/>
      <c r="H900" s="75"/>
      <c r="J900" s="544"/>
      <c r="K900" s="544"/>
      <c r="L900" s="545"/>
      <c r="M900" s="544"/>
    </row>
    <row r="901" spans="1:13" s="74" customFormat="1" ht="14.4" customHeight="1" x14ac:dyDescent="0.3">
      <c r="A901" s="544"/>
      <c r="B901" s="552">
        <v>57045</v>
      </c>
      <c r="C901" s="549" t="s">
        <v>1454</v>
      </c>
      <c r="D901" s="545"/>
      <c r="E901" s="544"/>
      <c r="F901" s="544"/>
      <c r="G901" s="544"/>
      <c r="H901" s="75"/>
      <c r="J901" s="544"/>
      <c r="K901" s="544"/>
      <c r="L901" s="545"/>
      <c r="M901" s="544"/>
    </row>
    <row r="902" spans="1:13" s="74" customFormat="1" ht="14.4" customHeight="1" x14ac:dyDescent="0.3">
      <c r="A902" s="544"/>
      <c r="B902" s="552">
        <v>11050</v>
      </c>
      <c r="C902" s="549" t="s">
        <v>1455</v>
      </c>
      <c r="D902" s="545"/>
      <c r="E902" s="544"/>
      <c r="F902" s="544"/>
      <c r="G902" s="544"/>
      <c r="H902" s="75"/>
      <c r="J902" s="544"/>
      <c r="K902" s="544"/>
      <c r="L902" s="545"/>
      <c r="M902" s="544"/>
    </row>
    <row r="903" spans="1:13" s="74" customFormat="1" ht="14.4" customHeight="1" x14ac:dyDescent="0.3">
      <c r="A903" s="544"/>
      <c r="B903" s="552">
        <v>88050</v>
      </c>
      <c r="C903" s="549" t="s">
        <v>1456</v>
      </c>
      <c r="D903" s="545"/>
      <c r="E903" s="544"/>
      <c r="F903" s="544"/>
      <c r="G903" s="544"/>
      <c r="H903" s="75"/>
      <c r="J903" s="544"/>
      <c r="K903" s="544"/>
      <c r="L903" s="545"/>
      <c r="M903" s="544"/>
    </row>
    <row r="904" spans="1:13" s="74" customFormat="1" ht="14.4" customHeight="1" x14ac:dyDescent="0.3">
      <c r="A904" s="544"/>
      <c r="B904" s="552">
        <v>51070</v>
      </c>
      <c r="C904" s="549" t="s">
        <v>1457</v>
      </c>
      <c r="D904" s="545"/>
      <c r="E904" s="544"/>
      <c r="F904" s="544"/>
      <c r="G904" s="544"/>
      <c r="H904" s="75"/>
      <c r="J904" s="544"/>
      <c r="K904" s="544"/>
      <c r="L904" s="545"/>
      <c r="M904" s="544"/>
    </row>
    <row r="905" spans="1:13" s="74" customFormat="1" ht="14.4" customHeight="1" x14ac:dyDescent="0.3">
      <c r="A905" s="544"/>
      <c r="B905" s="552">
        <v>37230</v>
      </c>
      <c r="C905" s="549" t="s">
        <v>1458</v>
      </c>
      <c r="D905" s="545"/>
      <c r="E905" s="544"/>
      <c r="F905" s="544"/>
      <c r="G905" s="544"/>
      <c r="H905" s="75"/>
      <c r="J905" s="544"/>
      <c r="K905" s="544"/>
      <c r="L905" s="545"/>
      <c r="M905" s="544"/>
    </row>
    <row r="906" spans="1:13" s="74" customFormat="1" ht="14.4" customHeight="1" x14ac:dyDescent="0.3">
      <c r="A906" s="544"/>
      <c r="B906" s="552">
        <v>4010</v>
      </c>
      <c r="C906" s="549" t="s">
        <v>1459</v>
      </c>
      <c r="D906" s="545"/>
      <c r="E906" s="544"/>
      <c r="F906" s="544"/>
      <c r="G906" s="544"/>
      <c r="H906" s="75"/>
      <c r="J906" s="544"/>
      <c r="K906" s="544"/>
      <c r="L906" s="545"/>
      <c r="M906" s="544"/>
    </row>
    <row r="907" spans="1:13" s="74" customFormat="1" ht="14.4" customHeight="1" x14ac:dyDescent="0.3">
      <c r="A907" s="544"/>
      <c r="B907" s="552">
        <v>11025</v>
      </c>
      <c r="C907" s="549" t="s">
        <v>1460</v>
      </c>
      <c r="D907" s="545"/>
      <c r="E907" s="544"/>
      <c r="F907" s="544"/>
      <c r="G907" s="544"/>
      <c r="H907" s="75"/>
      <c r="J907" s="544"/>
      <c r="K907" s="544"/>
      <c r="L907" s="545"/>
      <c r="M907" s="544"/>
    </row>
    <row r="908" spans="1:13" s="74" customFormat="1" ht="14.4" customHeight="1" x14ac:dyDescent="0.3">
      <c r="A908" s="544"/>
      <c r="B908" s="552">
        <v>68050</v>
      </c>
      <c r="C908" s="549" t="s">
        <v>1461</v>
      </c>
      <c r="D908" s="545"/>
      <c r="E908" s="544"/>
      <c r="F908" s="544"/>
      <c r="G908" s="544"/>
      <c r="H908" s="75"/>
      <c r="J908" s="544"/>
      <c r="K908" s="544"/>
      <c r="L908" s="545"/>
      <c r="M908" s="544"/>
    </row>
    <row r="909" spans="1:13" s="74" customFormat="1" ht="14.4" customHeight="1" x14ac:dyDescent="0.3">
      <c r="A909" s="544"/>
      <c r="B909" s="552">
        <v>19110</v>
      </c>
      <c r="C909" s="549" t="s">
        <v>1462</v>
      </c>
      <c r="D909" s="545"/>
      <c r="E909" s="544"/>
      <c r="F909" s="544"/>
      <c r="G909" s="544"/>
      <c r="H909" s="75"/>
      <c r="J909" s="544"/>
      <c r="K909" s="544"/>
      <c r="L909" s="545"/>
      <c r="M909" s="544"/>
    </row>
    <row r="910" spans="1:13" s="74" customFormat="1" ht="14.4" customHeight="1" x14ac:dyDescent="0.3">
      <c r="A910" s="544"/>
      <c r="B910" s="552">
        <v>62085</v>
      </c>
      <c r="C910" s="549" t="s">
        <v>1463</v>
      </c>
      <c r="D910" s="545"/>
      <c r="E910" s="544"/>
      <c r="F910" s="544"/>
      <c r="G910" s="544"/>
      <c r="H910" s="75"/>
      <c r="J910" s="544"/>
      <c r="K910" s="544"/>
      <c r="L910" s="545"/>
      <c r="M910" s="544"/>
    </row>
    <row r="911" spans="1:13" s="74" customFormat="1" ht="14.4" customHeight="1" x14ac:dyDescent="0.3">
      <c r="A911" s="544"/>
      <c r="B911" s="552">
        <v>13065</v>
      </c>
      <c r="C911" s="549" t="s">
        <v>1464</v>
      </c>
      <c r="D911" s="545"/>
      <c r="E911" s="544"/>
      <c r="F911" s="544"/>
      <c r="G911" s="544"/>
      <c r="H911" s="75"/>
      <c r="J911" s="544"/>
      <c r="K911" s="544"/>
      <c r="L911" s="545"/>
      <c r="M911" s="544"/>
    </row>
    <row r="912" spans="1:13" s="74" customFormat="1" ht="14.4" customHeight="1" x14ac:dyDescent="0.3">
      <c r="A912" s="544"/>
      <c r="B912" s="552">
        <v>12020</v>
      </c>
      <c r="C912" s="549" t="s">
        <v>1465</v>
      </c>
      <c r="D912" s="545"/>
      <c r="E912" s="544"/>
      <c r="F912" s="544"/>
      <c r="G912" s="544"/>
      <c r="H912" s="75"/>
      <c r="J912" s="544"/>
      <c r="K912" s="544"/>
      <c r="L912" s="545"/>
      <c r="M912" s="544"/>
    </row>
    <row r="913" spans="1:13" s="74" customFormat="1" ht="14.4" customHeight="1" x14ac:dyDescent="0.3">
      <c r="A913" s="544"/>
      <c r="B913" s="552">
        <v>7095</v>
      </c>
      <c r="C913" s="549" t="s">
        <v>1466</v>
      </c>
      <c r="D913" s="545"/>
      <c r="E913" s="544"/>
      <c r="F913" s="544"/>
      <c r="G913" s="544"/>
      <c r="H913" s="75"/>
      <c r="J913" s="544"/>
      <c r="K913" s="544"/>
      <c r="L913" s="545"/>
      <c r="M913" s="544"/>
    </row>
    <row r="914" spans="1:13" s="74" customFormat="1" ht="14.4" customHeight="1" x14ac:dyDescent="0.3">
      <c r="A914" s="544"/>
      <c r="B914" s="552">
        <v>37240</v>
      </c>
      <c r="C914" s="549" t="s">
        <v>1467</v>
      </c>
      <c r="D914" s="545"/>
      <c r="E914" s="544"/>
      <c r="F914" s="544"/>
      <c r="G914" s="544"/>
      <c r="H914" s="75"/>
      <c r="J914" s="544"/>
      <c r="K914" s="544"/>
      <c r="L914" s="545"/>
      <c r="M914" s="544"/>
    </row>
    <row r="915" spans="1:13" s="74" customFormat="1" ht="14.4" customHeight="1" x14ac:dyDescent="0.3">
      <c r="A915" s="544"/>
      <c r="B915" s="552">
        <v>33030</v>
      </c>
      <c r="C915" s="549" t="s">
        <v>1468</v>
      </c>
      <c r="D915" s="545"/>
      <c r="E915" s="544"/>
      <c r="F915" s="544"/>
      <c r="G915" s="544"/>
      <c r="H915" s="75"/>
      <c r="J915" s="544"/>
      <c r="K915" s="544"/>
      <c r="L915" s="545"/>
      <c r="M915" s="544"/>
    </row>
    <row r="916" spans="1:13" s="74" customFormat="1" ht="14.4" customHeight="1" x14ac:dyDescent="0.3">
      <c r="A916" s="544"/>
      <c r="B916" s="552">
        <v>10015</v>
      </c>
      <c r="C916" s="549" t="s">
        <v>1469</v>
      </c>
      <c r="D916" s="545"/>
      <c r="E916" s="544"/>
      <c r="F916" s="544"/>
      <c r="G916" s="544"/>
      <c r="H916" s="75"/>
      <c r="J916" s="544"/>
      <c r="K916" s="544"/>
      <c r="L916" s="545"/>
      <c r="M916" s="544"/>
    </row>
    <row r="917" spans="1:13" s="74" customFormat="1" ht="14.4" customHeight="1" x14ac:dyDescent="0.3">
      <c r="A917" s="544"/>
      <c r="B917" s="552">
        <v>93045</v>
      </c>
      <c r="C917" s="549" t="s">
        <v>1470</v>
      </c>
      <c r="D917" s="545"/>
      <c r="E917" s="544"/>
      <c r="F917" s="544"/>
      <c r="G917" s="544"/>
      <c r="H917" s="75"/>
      <c r="J917" s="544"/>
      <c r="K917" s="544"/>
      <c r="L917" s="545"/>
      <c r="M917" s="544"/>
    </row>
    <row r="918" spans="1:13" s="74" customFormat="1" ht="14.4" customHeight="1" x14ac:dyDescent="0.3">
      <c r="A918" s="544"/>
      <c r="B918" s="552">
        <v>48050</v>
      </c>
      <c r="C918" s="549" t="s">
        <v>1471</v>
      </c>
      <c r="D918" s="545"/>
      <c r="E918" s="544"/>
      <c r="F918" s="544"/>
      <c r="G918" s="544"/>
      <c r="H918" s="75"/>
      <c r="J918" s="544"/>
      <c r="K918" s="544"/>
      <c r="L918" s="545"/>
      <c r="M918" s="544"/>
    </row>
    <row r="919" spans="1:13" s="74" customFormat="1" ht="14.4" customHeight="1" x14ac:dyDescent="0.3">
      <c r="A919" s="544"/>
      <c r="B919" s="552">
        <v>19015</v>
      </c>
      <c r="C919" s="549" t="s">
        <v>1472</v>
      </c>
      <c r="D919" s="545"/>
      <c r="E919" s="544"/>
      <c r="F919" s="544"/>
      <c r="G919" s="544"/>
      <c r="H919" s="75"/>
      <c r="J919" s="544"/>
      <c r="K919" s="544"/>
      <c r="L919" s="545"/>
      <c r="M919" s="544"/>
    </row>
    <row r="920" spans="1:13" s="74" customFormat="1" ht="14.4" customHeight="1" x14ac:dyDescent="0.3">
      <c r="A920" s="544"/>
      <c r="B920" s="552">
        <v>19045</v>
      </c>
      <c r="C920" s="549" t="s">
        <v>1473</v>
      </c>
      <c r="D920" s="545"/>
      <c r="E920" s="544"/>
      <c r="F920" s="544"/>
      <c r="G920" s="544"/>
      <c r="H920" s="75"/>
      <c r="J920" s="544"/>
      <c r="K920" s="544"/>
      <c r="L920" s="545"/>
      <c r="M920" s="544"/>
    </row>
    <row r="921" spans="1:13" s="74" customFormat="1" ht="14.4" customHeight="1" x14ac:dyDescent="0.3">
      <c r="A921" s="544"/>
      <c r="B921" s="552">
        <v>7100</v>
      </c>
      <c r="C921" s="549" t="s">
        <v>1474</v>
      </c>
      <c r="D921" s="545"/>
      <c r="E921" s="544"/>
      <c r="F921" s="544"/>
      <c r="G921" s="544"/>
      <c r="H921" s="75"/>
      <c r="J921" s="544"/>
      <c r="K921" s="544"/>
      <c r="L921" s="545"/>
      <c r="M921" s="544"/>
    </row>
    <row r="922" spans="1:13" s="74" customFormat="1" ht="14.4" customHeight="1" x14ac:dyDescent="0.3">
      <c r="A922" s="544"/>
      <c r="B922" s="552">
        <v>52070</v>
      </c>
      <c r="C922" s="549" t="s">
        <v>1475</v>
      </c>
      <c r="D922" s="545"/>
      <c r="E922" s="544"/>
      <c r="F922" s="544"/>
      <c r="G922" s="544"/>
      <c r="H922" s="75"/>
      <c r="J922" s="544"/>
      <c r="K922" s="544"/>
      <c r="L922" s="545"/>
      <c r="M922" s="544"/>
    </row>
    <row r="923" spans="1:13" s="74" customFormat="1" ht="14.4" customHeight="1" x14ac:dyDescent="0.3">
      <c r="A923" s="544"/>
      <c r="B923" s="552">
        <v>39043</v>
      </c>
      <c r="C923" s="549" t="s">
        <v>1476</v>
      </c>
      <c r="D923" s="545"/>
      <c r="E923" s="544"/>
      <c r="F923" s="544"/>
      <c r="G923" s="544"/>
      <c r="H923" s="75"/>
      <c r="J923" s="544"/>
      <c r="K923" s="544"/>
      <c r="L923" s="545"/>
      <c r="M923" s="544"/>
    </row>
    <row r="924" spans="1:13" s="74" customFormat="1" ht="14.4" customHeight="1" x14ac:dyDescent="0.3">
      <c r="A924" s="544"/>
      <c r="B924" s="552">
        <v>9055</v>
      </c>
      <c r="C924" s="549" t="s">
        <v>1477</v>
      </c>
      <c r="D924" s="545"/>
      <c r="E924" s="544"/>
      <c r="F924" s="544"/>
      <c r="G924" s="544"/>
      <c r="H924" s="75"/>
      <c r="J924" s="544"/>
      <c r="K924" s="544"/>
      <c r="L924" s="545"/>
      <c r="M924" s="544"/>
    </row>
    <row r="925" spans="1:13" s="74" customFormat="1" ht="14.4" customHeight="1" x14ac:dyDescent="0.3">
      <c r="A925" s="544"/>
      <c r="B925" s="552">
        <v>27035</v>
      </c>
      <c r="C925" s="549" t="s">
        <v>1478</v>
      </c>
      <c r="D925" s="545"/>
      <c r="E925" s="544"/>
      <c r="F925" s="544"/>
      <c r="G925" s="544"/>
      <c r="H925" s="75"/>
      <c r="J925" s="544"/>
      <c r="K925" s="544"/>
      <c r="L925" s="545"/>
      <c r="M925" s="544"/>
    </row>
    <row r="926" spans="1:13" s="74" customFormat="1" ht="14.4" customHeight="1" x14ac:dyDescent="0.3">
      <c r="A926" s="544"/>
      <c r="B926" s="552">
        <v>17005</v>
      </c>
      <c r="C926" s="549" t="s">
        <v>1479</v>
      </c>
      <c r="D926" s="545"/>
      <c r="E926" s="544"/>
      <c r="F926" s="544"/>
      <c r="G926" s="544"/>
      <c r="H926" s="75"/>
      <c r="J926" s="544"/>
      <c r="K926" s="544"/>
      <c r="L926" s="545"/>
      <c r="M926" s="544"/>
    </row>
    <row r="927" spans="1:13" s="74" customFormat="1" ht="14.4" customHeight="1" x14ac:dyDescent="0.3">
      <c r="A927" s="544"/>
      <c r="B927" s="552">
        <v>53032</v>
      </c>
      <c r="C927" s="549" t="s">
        <v>1480</v>
      </c>
      <c r="D927" s="545"/>
      <c r="E927" s="544"/>
      <c r="F927" s="544"/>
      <c r="G927" s="544"/>
      <c r="H927" s="75"/>
      <c r="J927" s="544"/>
      <c r="K927" s="544"/>
      <c r="L927" s="545"/>
      <c r="M927" s="544"/>
    </row>
    <row r="928" spans="1:13" s="74" customFormat="1" ht="14.4" customHeight="1" x14ac:dyDescent="0.3">
      <c r="A928" s="544"/>
      <c r="B928" s="552">
        <v>14070</v>
      </c>
      <c r="C928" s="549" t="s">
        <v>1481</v>
      </c>
      <c r="D928" s="545"/>
      <c r="E928" s="544"/>
      <c r="F928" s="544"/>
      <c r="G928" s="544"/>
      <c r="H928" s="75"/>
      <c r="J928" s="544"/>
      <c r="K928" s="544"/>
      <c r="L928" s="545"/>
      <c r="M928" s="544"/>
    </row>
    <row r="929" spans="1:13" s="74" customFormat="1" ht="14.4" customHeight="1" x14ac:dyDescent="0.3">
      <c r="A929" s="544"/>
      <c r="B929" s="552">
        <v>17010</v>
      </c>
      <c r="C929" s="549" t="s">
        <v>1482</v>
      </c>
      <c r="D929" s="545"/>
      <c r="E929" s="544"/>
      <c r="F929" s="544"/>
      <c r="G929" s="544"/>
      <c r="H929" s="75"/>
      <c r="J929" s="544"/>
      <c r="K929" s="544"/>
      <c r="L929" s="545"/>
      <c r="M929" s="544"/>
    </row>
    <row r="930" spans="1:13" s="74" customFormat="1" ht="14.4" customHeight="1" x14ac:dyDescent="0.3">
      <c r="A930" s="544"/>
      <c r="B930" s="552">
        <v>14018</v>
      </c>
      <c r="C930" s="549" t="s">
        <v>1483</v>
      </c>
      <c r="D930" s="545"/>
      <c r="E930" s="544"/>
      <c r="F930" s="544"/>
      <c r="G930" s="544"/>
      <c r="H930" s="75"/>
      <c r="J930" s="544"/>
      <c r="K930" s="544"/>
      <c r="L930" s="545"/>
      <c r="M930" s="544"/>
    </row>
    <row r="931" spans="1:13" s="74" customFormat="1" ht="14.4" customHeight="1" x14ac:dyDescent="0.3">
      <c r="A931" s="544"/>
      <c r="B931" s="552">
        <v>33025</v>
      </c>
      <c r="C931" s="549" t="s">
        <v>1484</v>
      </c>
      <c r="D931" s="545"/>
      <c r="E931" s="544"/>
      <c r="F931" s="544"/>
      <c r="G931" s="544"/>
      <c r="H931" s="75"/>
      <c r="J931" s="544"/>
      <c r="K931" s="544"/>
      <c r="L931" s="545"/>
      <c r="M931" s="544"/>
    </row>
    <row r="932" spans="1:13" s="74" customFormat="1" ht="14.4" customHeight="1" x14ac:dyDescent="0.3">
      <c r="A932" s="544"/>
      <c r="B932" s="552">
        <v>68025</v>
      </c>
      <c r="C932" s="549" t="s">
        <v>1485</v>
      </c>
      <c r="D932" s="545"/>
      <c r="E932" s="544"/>
      <c r="F932" s="544"/>
      <c r="G932" s="544"/>
      <c r="H932" s="75"/>
      <c r="J932" s="544"/>
      <c r="K932" s="544"/>
      <c r="L932" s="545"/>
      <c r="M932" s="544"/>
    </row>
    <row r="933" spans="1:13" s="74" customFormat="1" ht="14.4" customHeight="1" x14ac:dyDescent="0.3">
      <c r="A933" s="544"/>
      <c r="B933" s="552">
        <v>61005</v>
      </c>
      <c r="C933" s="549" t="s">
        <v>1486</v>
      </c>
      <c r="D933" s="545"/>
      <c r="E933" s="544"/>
      <c r="F933" s="544"/>
      <c r="G933" s="544"/>
      <c r="H933" s="75"/>
      <c r="J933" s="544"/>
      <c r="K933" s="544"/>
      <c r="L933" s="545"/>
      <c r="M933" s="544"/>
    </row>
    <row r="934" spans="1:13" s="74" customFormat="1" ht="14.4" customHeight="1" x14ac:dyDescent="0.3">
      <c r="A934" s="544"/>
      <c r="B934" s="552">
        <v>55015</v>
      </c>
      <c r="C934" s="549" t="s">
        <v>1487</v>
      </c>
      <c r="D934" s="545"/>
      <c r="E934" s="544"/>
      <c r="F934" s="544"/>
      <c r="G934" s="544"/>
      <c r="H934" s="75"/>
      <c r="J934" s="544"/>
      <c r="K934" s="544"/>
      <c r="L934" s="545"/>
      <c r="M934" s="544"/>
    </row>
    <row r="935" spans="1:13" s="74" customFormat="1" ht="14.4" customHeight="1" x14ac:dyDescent="0.3">
      <c r="A935" s="544"/>
      <c r="B935" s="552">
        <v>12035</v>
      </c>
      <c r="C935" s="549" t="s">
        <v>1488</v>
      </c>
      <c r="D935" s="545"/>
      <c r="E935" s="544"/>
      <c r="F935" s="544"/>
      <c r="G935" s="544"/>
      <c r="H935" s="75"/>
      <c r="J935" s="544"/>
      <c r="K935" s="544"/>
      <c r="L935" s="545"/>
      <c r="M935" s="544"/>
    </row>
    <row r="936" spans="1:13" s="74" customFormat="1" ht="14.4" customHeight="1" x14ac:dyDescent="0.3">
      <c r="A936" s="544"/>
      <c r="B936" s="552">
        <v>56035</v>
      </c>
      <c r="C936" s="549" t="s">
        <v>1489</v>
      </c>
      <c r="D936" s="545"/>
      <c r="E936" s="544"/>
      <c r="F936" s="544"/>
      <c r="G936" s="544"/>
      <c r="H936" s="75"/>
      <c r="J936" s="544"/>
      <c r="K936" s="544"/>
      <c r="L936" s="545"/>
      <c r="M936" s="544"/>
    </row>
    <row r="937" spans="1:13" s="74" customFormat="1" ht="14.4" customHeight="1" x14ac:dyDescent="0.3">
      <c r="A937" s="544"/>
      <c r="B937" s="552">
        <v>18030</v>
      </c>
      <c r="C937" s="549" t="s">
        <v>1490</v>
      </c>
      <c r="D937" s="545"/>
      <c r="E937" s="544"/>
      <c r="F937" s="544"/>
      <c r="G937" s="544"/>
      <c r="H937" s="75"/>
      <c r="J937" s="544"/>
      <c r="K937" s="544"/>
      <c r="L937" s="545"/>
      <c r="M937" s="544"/>
    </row>
    <row r="938" spans="1:13" s="74" customFormat="1" ht="14.4" customHeight="1" x14ac:dyDescent="0.3">
      <c r="A938" s="544"/>
      <c r="B938" s="552">
        <v>51060</v>
      </c>
      <c r="C938" s="549" t="s">
        <v>1491</v>
      </c>
      <c r="D938" s="545"/>
      <c r="E938" s="544"/>
      <c r="F938" s="544"/>
      <c r="G938" s="544"/>
      <c r="H938" s="75"/>
      <c r="J938" s="544"/>
      <c r="K938" s="544"/>
      <c r="L938" s="545"/>
      <c r="M938" s="544"/>
    </row>
    <row r="939" spans="1:13" s="74" customFormat="1" ht="14.4" customHeight="1" x14ac:dyDescent="0.3">
      <c r="A939" s="544"/>
      <c r="B939" s="552">
        <v>19005</v>
      </c>
      <c r="C939" s="549" t="s">
        <v>1492</v>
      </c>
      <c r="D939" s="545"/>
      <c r="E939" s="544"/>
      <c r="F939" s="544"/>
      <c r="G939" s="544"/>
      <c r="H939" s="75"/>
      <c r="J939" s="544"/>
      <c r="K939" s="544"/>
      <c r="L939" s="545"/>
      <c r="M939" s="544"/>
    </row>
    <row r="940" spans="1:13" s="74" customFormat="1" ht="14.4" customHeight="1" x14ac:dyDescent="0.3">
      <c r="A940" s="544"/>
      <c r="B940" s="552">
        <v>29065</v>
      </c>
      <c r="C940" s="549" t="s">
        <v>1493</v>
      </c>
      <c r="D940" s="545"/>
      <c r="E940" s="544"/>
      <c r="F940" s="544"/>
      <c r="G940" s="544"/>
      <c r="H940" s="75"/>
      <c r="J940" s="544"/>
      <c r="K940" s="544"/>
      <c r="L940" s="545"/>
      <c r="M940" s="544"/>
    </row>
    <row r="941" spans="1:13" s="74" customFormat="1" ht="14.4" customHeight="1" x14ac:dyDescent="0.3">
      <c r="A941" s="544"/>
      <c r="B941" s="552">
        <v>67010</v>
      </c>
      <c r="C941" s="549" t="s">
        <v>1494</v>
      </c>
      <c r="D941" s="545"/>
      <c r="E941" s="544"/>
      <c r="F941" s="544"/>
      <c r="G941" s="544"/>
      <c r="H941" s="75"/>
      <c r="J941" s="544"/>
      <c r="K941" s="544"/>
      <c r="L941" s="545"/>
      <c r="M941" s="544"/>
    </row>
    <row r="942" spans="1:13" s="74" customFormat="1" ht="14.4" customHeight="1" x14ac:dyDescent="0.3">
      <c r="A942" s="544"/>
      <c r="B942" s="552">
        <v>14060</v>
      </c>
      <c r="C942" s="549" t="s">
        <v>1495</v>
      </c>
      <c r="D942" s="545"/>
      <c r="E942" s="544"/>
      <c r="F942" s="544"/>
      <c r="G942" s="544"/>
      <c r="H942" s="75"/>
      <c r="J942" s="544"/>
      <c r="K942" s="544"/>
      <c r="L942" s="545"/>
      <c r="M942" s="544"/>
    </row>
    <row r="943" spans="1:13" s="74" customFormat="1" ht="14.4" customHeight="1" x14ac:dyDescent="0.3">
      <c r="A943" s="544"/>
      <c r="B943" s="552">
        <v>54008</v>
      </c>
      <c r="C943" s="549" t="s">
        <v>1496</v>
      </c>
      <c r="D943" s="545"/>
      <c r="E943" s="544"/>
      <c r="F943" s="544"/>
      <c r="G943" s="544"/>
      <c r="H943" s="75"/>
      <c r="J943" s="544"/>
      <c r="K943" s="544"/>
      <c r="L943" s="545"/>
      <c r="M943" s="544"/>
    </row>
    <row r="944" spans="1:13" s="74" customFormat="1" ht="14.4" customHeight="1" x14ac:dyDescent="0.3">
      <c r="A944" s="544"/>
      <c r="B944" s="552">
        <v>49130</v>
      </c>
      <c r="C944" s="549" t="s">
        <v>1497</v>
      </c>
      <c r="D944" s="545"/>
      <c r="E944" s="544"/>
      <c r="F944" s="544"/>
      <c r="G944" s="544"/>
      <c r="H944" s="75"/>
      <c r="J944" s="544"/>
      <c r="K944" s="544"/>
      <c r="L944" s="545"/>
      <c r="M944" s="544"/>
    </row>
    <row r="945" spans="1:13" s="74" customFormat="1" ht="14.4" customHeight="1" x14ac:dyDescent="0.3">
      <c r="A945" s="544"/>
      <c r="B945" s="552">
        <v>61020</v>
      </c>
      <c r="C945" s="549" t="s">
        <v>1498</v>
      </c>
      <c r="D945" s="545"/>
      <c r="E945" s="544"/>
      <c r="F945" s="544"/>
      <c r="G945" s="544"/>
      <c r="H945" s="75"/>
      <c r="J945" s="544"/>
      <c r="K945" s="544"/>
      <c r="L945" s="545"/>
      <c r="M945" s="544"/>
    </row>
    <row r="946" spans="1:13" s="74" customFormat="1" ht="14.4" customHeight="1" x14ac:dyDescent="0.3">
      <c r="A946" s="544"/>
      <c r="B946" s="552">
        <v>32050</v>
      </c>
      <c r="C946" s="549" t="s">
        <v>1499</v>
      </c>
      <c r="D946" s="545"/>
      <c r="E946" s="544"/>
      <c r="F946" s="544"/>
      <c r="G946" s="544"/>
      <c r="H946" s="75"/>
      <c r="J946" s="544"/>
      <c r="K946" s="544"/>
      <c r="L946" s="545"/>
      <c r="M946" s="544"/>
    </row>
    <row r="947" spans="1:13" s="74" customFormat="1" ht="14.4" customHeight="1" x14ac:dyDescent="0.3">
      <c r="A947" s="544"/>
      <c r="B947" s="552">
        <v>31135</v>
      </c>
      <c r="C947" s="549" t="s">
        <v>1500</v>
      </c>
      <c r="D947" s="545"/>
      <c r="E947" s="544"/>
      <c r="F947" s="544"/>
      <c r="G947" s="544"/>
      <c r="H947" s="75"/>
      <c r="J947" s="544"/>
      <c r="K947" s="544"/>
      <c r="L947" s="545"/>
      <c r="M947" s="544"/>
    </row>
    <row r="948" spans="1:13" s="74" customFormat="1" ht="14.4" customHeight="1" x14ac:dyDescent="0.3">
      <c r="A948" s="544"/>
      <c r="B948" s="552">
        <v>13075</v>
      </c>
      <c r="C948" s="549" t="s">
        <v>1501</v>
      </c>
      <c r="D948" s="545"/>
      <c r="E948" s="544"/>
      <c r="F948" s="544"/>
      <c r="G948" s="544"/>
      <c r="H948" s="75"/>
      <c r="J948" s="544"/>
      <c r="K948" s="544"/>
      <c r="L948" s="545"/>
      <c r="M948" s="544"/>
    </row>
    <row r="949" spans="1:13" s="74" customFormat="1" ht="14.4" customHeight="1" x14ac:dyDescent="0.3">
      <c r="A949" s="544"/>
      <c r="B949" s="552">
        <v>18055</v>
      </c>
      <c r="C949" s="549" t="s">
        <v>1502</v>
      </c>
      <c r="D949" s="545"/>
      <c r="E949" s="544"/>
      <c r="F949" s="544"/>
      <c r="G949" s="544"/>
      <c r="H949" s="75"/>
      <c r="J949" s="544"/>
      <c r="K949" s="544"/>
      <c r="L949" s="545"/>
      <c r="M949" s="544"/>
    </row>
    <row r="950" spans="1:13" s="74" customFormat="1" ht="14.4" customHeight="1" x14ac:dyDescent="0.3">
      <c r="A950" s="544"/>
      <c r="B950" s="552">
        <v>20025</v>
      </c>
      <c r="C950" s="549" t="s">
        <v>1503</v>
      </c>
      <c r="D950" s="545"/>
      <c r="E950" s="544"/>
      <c r="F950" s="544"/>
      <c r="G950" s="544"/>
      <c r="H950" s="75"/>
      <c r="J950" s="544"/>
      <c r="K950" s="544"/>
      <c r="L950" s="545"/>
      <c r="M950" s="544"/>
    </row>
    <row r="951" spans="1:13" s="74" customFormat="1" ht="14.4" customHeight="1" x14ac:dyDescent="0.3">
      <c r="A951" s="544"/>
      <c r="B951" s="552">
        <v>38065</v>
      </c>
      <c r="C951" s="549" t="s">
        <v>1504</v>
      </c>
      <c r="D951" s="545"/>
      <c r="E951" s="544"/>
      <c r="F951" s="544"/>
      <c r="G951" s="544"/>
      <c r="H951" s="75"/>
      <c r="J951" s="544"/>
      <c r="K951" s="544"/>
      <c r="L951" s="545"/>
      <c r="M951" s="544"/>
    </row>
    <row r="952" spans="1:13" s="74" customFormat="1" ht="14.4" customHeight="1" x14ac:dyDescent="0.3">
      <c r="A952" s="544"/>
      <c r="B952" s="552">
        <v>72043</v>
      </c>
      <c r="C952" s="549" t="s">
        <v>1505</v>
      </c>
      <c r="D952" s="545"/>
      <c r="E952" s="544"/>
      <c r="F952" s="544"/>
      <c r="G952" s="544"/>
      <c r="H952" s="75"/>
      <c r="J952" s="544"/>
      <c r="K952" s="544"/>
      <c r="L952" s="545"/>
      <c r="M952" s="544"/>
    </row>
    <row r="953" spans="1:13" s="74" customFormat="1" ht="14.4" customHeight="1" x14ac:dyDescent="0.3">
      <c r="A953" s="544"/>
      <c r="B953" s="552">
        <v>71020</v>
      </c>
      <c r="C953" s="549" t="s">
        <v>1506</v>
      </c>
      <c r="D953" s="545"/>
      <c r="E953" s="544"/>
      <c r="F953" s="544"/>
      <c r="G953" s="544"/>
      <c r="H953" s="75"/>
      <c r="J953" s="544"/>
      <c r="K953" s="544"/>
      <c r="L953" s="545"/>
      <c r="M953" s="544"/>
    </row>
    <row r="954" spans="1:13" s="74" customFormat="1" ht="14.4" customHeight="1" x14ac:dyDescent="0.3">
      <c r="A954" s="544"/>
      <c r="B954" s="552">
        <v>91035</v>
      </c>
      <c r="C954" s="549" t="s">
        <v>1507</v>
      </c>
      <c r="D954" s="545"/>
      <c r="E954" s="544"/>
      <c r="F954" s="544"/>
      <c r="G954" s="544"/>
      <c r="H954" s="75"/>
      <c r="J954" s="544"/>
      <c r="K954" s="544"/>
      <c r="L954" s="545"/>
      <c r="M954" s="544"/>
    </row>
    <row r="955" spans="1:13" s="74" customFormat="1" ht="14.4" customHeight="1" x14ac:dyDescent="0.3">
      <c r="A955" s="544"/>
      <c r="B955" s="552">
        <v>28020</v>
      </c>
      <c r="C955" s="549" t="s">
        <v>1508</v>
      </c>
      <c r="D955" s="545"/>
      <c r="E955" s="544"/>
      <c r="F955" s="544"/>
      <c r="G955" s="544"/>
      <c r="H955" s="75"/>
      <c r="J955" s="544"/>
      <c r="K955" s="544"/>
      <c r="L955" s="545"/>
      <c r="M955" s="544"/>
    </row>
    <row r="956" spans="1:13" s="74" customFormat="1" ht="14.4" customHeight="1" x14ac:dyDescent="0.3">
      <c r="A956" s="544"/>
      <c r="B956" s="552">
        <v>37250</v>
      </c>
      <c r="C956" s="549" t="s">
        <v>1509</v>
      </c>
      <c r="D956" s="545"/>
      <c r="E956" s="544"/>
      <c r="F956" s="544"/>
      <c r="G956" s="544"/>
      <c r="H956" s="75"/>
      <c r="J956" s="544"/>
      <c r="K956" s="544"/>
      <c r="L956" s="545"/>
      <c r="M956" s="544"/>
    </row>
    <row r="957" spans="1:13" s="74" customFormat="1" ht="14.4" customHeight="1" x14ac:dyDescent="0.3">
      <c r="A957" s="544"/>
      <c r="B957" s="552">
        <v>19082</v>
      </c>
      <c r="C957" s="549" t="s">
        <v>1510</v>
      </c>
      <c r="D957" s="545"/>
      <c r="E957" s="544"/>
      <c r="F957" s="544"/>
      <c r="G957" s="544"/>
      <c r="H957" s="75"/>
      <c r="J957" s="544"/>
      <c r="K957" s="544"/>
      <c r="L957" s="545"/>
      <c r="M957" s="544"/>
    </row>
    <row r="958" spans="1:13" s="74" customFormat="1" ht="14.4" customHeight="1" x14ac:dyDescent="0.3">
      <c r="A958" s="544"/>
      <c r="B958" s="552">
        <v>34128</v>
      </c>
      <c r="C958" s="549" t="s">
        <v>1511</v>
      </c>
      <c r="D958" s="545"/>
      <c r="E958" s="544"/>
      <c r="F958" s="544"/>
      <c r="G958" s="544"/>
      <c r="H958" s="75"/>
      <c r="J958" s="544"/>
      <c r="K958" s="544"/>
      <c r="L958" s="545"/>
      <c r="M958" s="544"/>
    </row>
    <row r="959" spans="1:13" s="74" customFormat="1" ht="14.4" customHeight="1" x14ac:dyDescent="0.3">
      <c r="A959" s="544"/>
      <c r="B959" s="552">
        <v>68055</v>
      </c>
      <c r="C959" s="549" t="s">
        <v>1512</v>
      </c>
      <c r="D959" s="545"/>
      <c r="E959" s="544"/>
      <c r="F959" s="544"/>
      <c r="G959" s="544"/>
      <c r="H959" s="75"/>
      <c r="J959" s="544"/>
      <c r="K959" s="544"/>
      <c r="L959" s="545"/>
      <c r="M959" s="544"/>
    </row>
    <row r="960" spans="1:13" s="74" customFormat="1" ht="14.4" customHeight="1" x14ac:dyDescent="0.3">
      <c r="A960" s="544"/>
      <c r="B960" s="552">
        <v>39020</v>
      </c>
      <c r="C960" s="549" t="s">
        <v>1513</v>
      </c>
      <c r="D960" s="545"/>
      <c r="E960" s="544"/>
      <c r="F960" s="544"/>
      <c r="G960" s="544"/>
      <c r="H960" s="75"/>
      <c r="J960" s="544"/>
      <c r="K960" s="544"/>
      <c r="L960" s="545"/>
      <c r="M960" s="544"/>
    </row>
    <row r="961" spans="1:13" s="74" customFormat="1" ht="14.4" customHeight="1" x14ac:dyDescent="0.3">
      <c r="A961" s="544"/>
      <c r="B961" s="552">
        <v>29050</v>
      </c>
      <c r="C961" s="549" t="s">
        <v>1514</v>
      </c>
      <c r="D961" s="545"/>
      <c r="E961" s="544"/>
      <c r="F961" s="544"/>
      <c r="G961" s="544"/>
      <c r="H961" s="75"/>
      <c r="J961" s="544"/>
      <c r="K961" s="544"/>
      <c r="L961" s="545"/>
      <c r="M961" s="544"/>
    </row>
    <row r="962" spans="1:13" s="74" customFormat="1" ht="14.4" customHeight="1" x14ac:dyDescent="0.3">
      <c r="A962" s="544"/>
      <c r="B962" s="552">
        <v>8035</v>
      </c>
      <c r="C962" s="549" t="s">
        <v>1515</v>
      </c>
      <c r="D962" s="545"/>
      <c r="E962" s="544"/>
      <c r="F962" s="544"/>
      <c r="G962" s="544"/>
      <c r="H962" s="75"/>
      <c r="J962" s="544"/>
      <c r="K962" s="544"/>
      <c r="L962" s="545"/>
      <c r="M962" s="544"/>
    </row>
    <row r="963" spans="1:13" s="74" customFormat="1" ht="14.4" customHeight="1" x14ac:dyDescent="0.3">
      <c r="A963" s="544"/>
      <c r="B963" s="552">
        <v>53020</v>
      </c>
      <c r="C963" s="549" t="s">
        <v>1516</v>
      </c>
      <c r="D963" s="545"/>
      <c r="E963" s="544"/>
      <c r="F963" s="544"/>
      <c r="G963" s="544"/>
      <c r="H963" s="75"/>
      <c r="J963" s="544"/>
      <c r="K963" s="544"/>
      <c r="L963" s="545"/>
      <c r="M963" s="544"/>
    </row>
    <row r="964" spans="1:13" s="74" customFormat="1" ht="14.4" customHeight="1" x14ac:dyDescent="0.3">
      <c r="A964" s="544"/>
      <c r="B964" s="552">
        <v>30070</v>
      </c>
      <c r="C964" s="549" t="s">
        <v>1517</v>
      </c>
      <c r="D964" s="545"/>
      <c r="E964" s="544"/>
      <c r="F964" s="544"/>
      <c r="G964" s="544"/>
      <c r="H964" s="75"/>
      <c r="J964" s="544"/>
      <c r="K964" s="544"/>
      <c r="L964" s="545"/>
      <c r="M964" s="544"/>
    </row>
    <row r="965" spans="1:13" s="74" customFormat="1" ht="14.4" customHeight="1" x14ac:dyDescent="0.3">
      <c r="A965" s="544"/>
      <c r="B965" s="552">
        <v>63035</v>
      </c>
      <c r="C965" s="549" t="s">
        <v>1518</v>
      </c>
      <c r="D965" s="545"/>
      <c r="E965" s="544"/>
      <c r="F965" s="544"/>
      <c r="G965" s="544"/>
      <c r="H965" s="75"/>
      <c r="J965" s="544"/>
      <c r="K965" s="544"/>
      <c r="L965" s="545"/>
      <c r="M965" s="544"/>
    </row>
    <row r="966" spans="1:13" s="74" customFormat="1" ht="14.4" customHeight="1" x14ac:dyDescent="0.3">
      <c r="A966" s="544"/>
      <c r="B966" s="552">
        <v>35045</v>
      </c>
      <c r="C966" s="549" t="s">
        <v>1519</v>
      </c>
      <c r="D966" s="545"/>
      <c r="E966" s="544"/>
      <c r="F966" s="544"/>
      <c r="G966" s="544"/>
      <c r="H966" s="75"/>
      <c r="J966" s="544"/>
      <c r="K966" s="544"/>
      <c r="L966" s="545"/>
      <c r="M966" s="544"/>
    </row>
    <row r="967" spans="1:13" s="74" customFormat="1" ht="14.4" customHeight="1" x14ac:dyDescent="0.3">
      <c r="A967" s="544"/>
      <c r="B967" s="552">
        <v>53040</v>
      </c>
      <c r="C967" s="549" t="s">
        <v>1520</v>
      </c>
      <c r="D967" s="545"/>
      <c r="E967" s="544"/>
      <c r="F967" s="544"/>
      <c r="G967" s="544"/>
      <c r="H967" s="75"/>
      <c r="J967" s="544"/>
      <c r="K967" s="544"/>
      <c r="L967" s="545"/>
      <c r="M967" s="544"/>
    </row>
    <row r="968" spans="1:13" s="74" customFormat="1" ht="14.4" customHeight="1" x14ac:dyDescent="0.3">
      <c r="A968" s="544"/>
      <c r="B968" s="552">
        <v>17065</v>
      </c>
      <c r="C968" s="549" t="s">
        <v>1521</v>
      </c>
      <c r="D968" s="545"/>
      <c r="E968" s="544"/>
      <c r="F968" s="544"/>
      <c r="G968" s="544"/>
      <c r="H968" s="75"/>
      <c r="J968" s="544"/>
      <c r="K968" s="544"/>
      <c r="L968" s="545"/>
      <c r="M968" s="544"/>
    </row>
    <row r="969" spans="1:13" s="74" customFormat="1" ht="14.4" customHeight="1" x14ac:dyDescent="0.3">
      <c r="A969" s="544"/>
      <c r="B969" s="552">
        <v>63040</v>
      </c>
      <c r="C969" s="549" t="s">
        <v>1522</v>
      </c>
      <c r="D969" s="545"/>
      <c r="E969" s="544"/>
      <c r="F969" s="544"/>
      <c r="G969" s="544"/>
      <c r="H969" s="75"/>
      <c r="J969" s="544"/>
      <c r="K969" s="544"/>
      <c r="L969" s="545"/>
      <c r="M969" s="544"/>
    </row>
    <row r="970" spans="1:13" s="74" customFormat="1" ht="14.4" customHeight="1" x14ac:dyDescent="0.3">
      <c r="A970" s="544"/>
      <c r="B970" s="552">
        <v>30100</v>
      </c>
      <c r="C970" s="549" t="s">
        <v>1523</v>
      </c>
      <c r="D970" s="545"/>
      <c r="E970" s="544"/>
      <c r="F970" s="544"/>
      <c r="G970" s="544"/>
      <c r="H970" s="75"/>
      <c r="J970" s="544"/>
      <c r="K970" s="544"/>
      <c r="L970" s="545"/>
      <c r="M970" s="544"/>
    </row>
    <row r="971" spans="1:13" s="74" customFormat="1" ht="14.4" customHeight="1" x14ac:dyDescent="0.3">
      <c r="A971" s="544"/>
      <c r="B971" s="552">
        <v>39145</v>
      </c>
      <c r="C971" s="549" t="s">
        <v>1524</v>
      </c>
      <c r="D971" s="545"/>
      <c r="E971" s="544"/>
      <c r="F971" s="544"/>
      <c r="G971" s="544"/>
      <c r="H971" s="75"/>
      <c r="J971" s="544"/>
      <c r="K971" s="544"/>
      <c r="L971" s="545"/>
      <c r="M971" s="544"/>
    </row>
    <row r="972" spans="1:13" s="74" customFormat="1" ht="14.4" customHeight="1" x14ac:dyDescent="0.3">
      <c r="A972" s="544"/>
      <c r="B972" s="552">
        <v>39130</v>
      </c>
      <c r="C972" s="549" t="s">
        <v>1525</v>
      </c>
      <c r="D972" s="545"/>
      <c r="E972" s="544"/>
      <c r="F972" s="544"/>
      <c r="G972" s="544"/>
      <c r="H972" s="75"/>
      <c r="J972" s="544"/>
      <c r="K972" s="544"/>
      <c r="L972" s="545"/>
      <c r="M972" s="544"/>
    </row>
    <row r="973" spans="1:13" s="74" customFormat="1" ht="14.4" customHeight="1" x14ac:dyDescent="0.3">
      <c r="A973" s="544"/>
      <c r="B973" s="552">
        <v>26010</v>
      </c>
      <c r="C973" s="549" t="s">
        <v>1526</v>
      </c>
      <c r="D973" s="545"/>
      <c r="E973" s="544"/>
      <c r="F973" s="544"/>
      <c r="G973" s="544"/>
      <c r="H973" s="75"/>
      <c r="J973" s="544"/>
      <c r="K973" s="544"/>
      <c r="L973" s="545"/>
      <c r="M973" s="544"/>
    </row>
    <row r="974" spans="1:13" s="74" customFormat="1" ht="14.4" customHeight="1" x14ac:dyDescent="0.3">
      <c r="A974" s="544"/>
      <c r="B974" s="552">
        <v>77043</v>
      </c>
      <c r="C974" s="549" t="s">
        <v>1527</v>
      </c>
      <c r="D974" s="545"/>
      <c r="E974" s="544"/>
      <c r="F974" s="544"/>
      <c r="G974" s="544"/>
      <c r="H974" s="75"/>
      <c r="J974" s="544"/>
      <c r="K974" s="544"/>
      <c r="L974" s="545"/>
      <c r="M974" s="544"/>
    </row>
    <row r="975" spans="1:13" s="74" customFormat="1" ht="14.4" customHeight="1" x14ac:dyDescent="0.3">
      <c r="A975" s="544"/>
      <c r="B975" s="552">
        <v>30085</v>
      </c>
      <c r="C975" s="549" t="s">
        <v>1528</v>
      </c>
      <c r="D975" s="545"/>
      <c r="E975" s="544"/>
      <c r="F975" s="544"/>
      <c r="G975" s="544"/>
      <c r="H975" s="75"/>
      <c r="J975" s="544"/>
      <c r="K975" s="544"/>
      <c r="L975" s="545"/>
      <c r="M975" s="544"/>
    </row>
    <row r="976" spans="1:13" s="74" customFormat="1" ht="14.4" customHeight="1" x14ac:dyDescent="0.3">
      <c r="A976" s="544"/>
      <c r="B976" s="552">
        <v>56050</v>
      </c>
      <c r="C976" s="549" t="s">
        <v>1528</v>
      </c>
      <c r="D976" s="545"/>
      <c r="E976" s="544"/>
      <c r="F976" s="544"/>
      <c r="G976" s="544"/>
      <c r="H976" s="75"/>
      <c r="J976" s="544"/>
      <c r="K976" s="544"/>
      <c r="L976" s="545"/>
      <c r="M976" s="544"/>
    </row>
    <row r="977" spans="1:13" s="74" customFormat="1" ht="14.4" customHeight="1" x14ac:dyDescent="0.3">
      <c r="A977" s="544"/>
      <c r="B977" s="552">
        <v>51030</v>
      </c>
      <c r="C977" s="549" t="s">
        <v>1529</v>
      </c>
      <c r="D977" s="545"/>
      <c r="E977" s="544"/>
      <c r="F977" s="544"/>
      <c r="G977" s="544"/>
      <c r="H977" s="75"/>
      <c r="J977" s="544"/>
      <c r="K977" s="544"/>
      <c r="L977" s="545"/>
      <c r="M977" s="544"/>
    </row>
    <row r="978" spans="1:13" s="74" customFormat="1" ht="14.4" customHeight="1" x14ac:dyDescent="0.3">
      <c r="A978" s="544"/>
      <c r="B978" s="552">
        <v>27070</v>
      </c>
      <c r="C978" s="549" t="s">
        <v>1530</v>
      </c>
      <c r="D978" s="545"/>
      <c r="E978" s="544"/>
      <c r="F978" s="544"/>
      <c r="G978" s="544"/>
      <c r="H978" s="75"/>
      <c r="J978" s="544"/>
      <c r="K978" s="544"/>
      <c r="L978" s="545"/>
      <c r="M978" s="544"/>
    </row>
    <row r="979" spans="1:13" s="74" customFormat="1" ht="14.4" customHeight="1" x14ac:dyDescent="0.3">
      <c r="A979" s="544"/>
      <c r="B979" s="552">
        <v>35020</v>
      </c>
      <c r="C979" s="549" t="s">
        <v>1530</v>
      </c>
      <c r="D979" s="545"/>
      <c r="E979" s="544"/>
      <c r="F979" s="544"/>
      <c r="G979" s="544"/>
      <c r="H979" s="75"/>
      <c r="J979" s="544"/>
      <c r="K979" s="544"/>
      <c r="L979" s="545"/>
      <c r="M979" s="544"/>
    </row>
    <row r="980" spans="1:13" s="74" customFormat="1" ht="14.4" customHeight="1" x14ac:dyDescent="0.3">
      <c r="A980" s="544"/>
      <c r="B980" s="552">
        <v>5055</v>
      </c>
      <c r="C980" s="549" t="s">
        <v>1531</v>
      </c>
      <c r="D980" s="545"/>
      <c r="E980" s="544"/>
      <c r="F980" s="544"/>
      <c r="G980" s="544"/>
      <c r="H980" s="75"/>
      <c r="J980" s="544"/>
      <c r="K980" s="544"/>
      <c r="L980" s="545"/>
      <c r="M980" s="544"/>
    </row>
    <row r="981" spans="1:13" s="74" customFormat="1" ht="14.4" customHeight="1" x14ac:dyDescent="0.3">
      <c r="A981" s="544"/>
      <c r="B981" s="552">
        <v>15058</v>
      </c>
      <c r="C981" s="549" t="s">
        <v>1531</v>
      </c>
      <c r="D981" s="545"/>
      <c r="E981" s="544"/>
      <c r="F981" s="544"/>
      <c r="G981" s="544"/>
      <c r="H981" s="75"/>
      <c r="J981" s="544"/>
      <c r="K981" s="544"/>
      <c r="L981" s="545"/>
      <c r="M981" s="544"/>
    </row>
    <row r="982" spans="1:13" s="74" customFormat="1" ht="14.4" customHeight="1" x14ac:dyDescent="0.3">
      <c r="A982" s="544"/>
      <c r="B982" s="552">
        <v>54090</v>
      </c>
      <c r="C982" s="549" t="s">
        <v>1532</v>
      </c>
      <c r="D982" s="545"/>
      <c r="E982" s="544"/>
      <c r="F982" s="544"/>
      <c r="G982" s="544"/>
      <c r="H982" s="75"/>
      <c r="J982" s="544"/>
      <c r="K982" s="544"/>
      <c r="L982" s="545"/>
      <c r="M982" s="544"/>
    </row>
    <row r="983" spans="1:13" s="74" customFormat="1" ht="14.4" customHeight="1" x14ac:dyDescent="0.3">
      <c r="A983" s="544"/>
      <c r="B983" s="552">
        <v>11055</v>
      </c>
      <c r="C983" s="549" t="s">
        <v>1533</v>
      </c>
      <c r="D983" s="545"/>
      <c r="E983" s="544"/>
      <c r="F983" s="544"/>
      <c r="G983" s="544"/>
      <c r="H983" s="75"/>
      <c r="J983" s="544"/>
      <c r="K983" s="544"/>
      <c r="L983" s="545"/>
      <c r="M983" s="544"/>
    </row>
    <row r="984" spans="1:13" s="74" customFormat="1" ht="14.4" customHeight="1" x14ac:dyDescent="0.3">
      <c r="A984" s="544"/>
      <c r="B984" s="552">
        <v>29125</v>
      </c>
      <c r="C984" s="549" t="s">
        <v>1534</v>
      </c>
      <c r="D984" s="545"/>
      <c r="E984" s="544"/>
      <c r="F984" s="544"/>
      <c r="G984" s="544"/>
      <c r="H984" s="75"/>
      <c r="J984" s="544"/>
      <c r="K984" s="544"/>
      <c r="L984" s="545"/>
      <c r="M984" s="544"/>
    </row>
    <row r="985" spans="1:13" s="74" customFormat="1" ht="14.4" customHeight="1" x14ac:dyDescent="0.3">
      <c r="A985" s="544"/>
      <c r="B985" s="552">
        <v>80070</v>
      </c>
      <c r="C985" s="549" t="s">
        <v>1535</v>
      </c>
      <c r="D985" s="545"/>
      <c r="E985" s="544"/>
      <c r="F985" s="544"/>
      <c r="G985" s="544"/>
      <c r="H985" s="75"/>
      <c r="J985" s="544"/>
      <c r="K985" s="544"/>
      <c r="L985" s="545"/>
      <c r="M985" s="544"/>
    </row>
    <row r="986" spans="1:13" s="74" customFormat="1" ht="14.4" customHeight="1" x14ac:dyDescent="0.3">
      <c r="A986" s="544"/>
      <c r="B986" s="552">
        <v>39005</v>
      </c>
      <c r="C986" s="549" t="s">
        <v>1536</v>
      </c>
      <c r="D986" s="545"/>
      <c r="E986" s="544"/>
      <c r="F986" s="544"/>
      <c r="G986" s="544"/>
      <c r="H986" s="75"/>
      <c r="J986" s="544"/>
      <c r="K986" s="544"/>
      <c r="L986" s="545"/>
      <c r="M986" s="544"/>
    </row>
    <row r="987" spans="1:13" s="74" customFormat="1" ht="14.4" customHeight="1" x14ac:dyDescent="0.3">
      <c r="A987" s="544"/>
      <c r="B987" s="552">
        <v>37245</v>
      </c>
      <c r="C987" s="549" t="s">
        <v>1537</v>
      </c>
      <c r="D987" s="545"/>
      <c r="E987" s="544"/>
      <c r="F987" s="544"/>
      <c r="G987" s="544"/>
      <c r="H987" s="75"/>
      <c r="J987" s="544"/>
      <c r="K987" s="544"/>
      <c r="L987" s="545"/>
      <c r="M987" s="544"/>
    </row>
    <row r="988" spans="1:13" s="74" customFormat="1" ht="14.4" customHeight="1" x14ac:dyDescent="0.3">
      <c r="A988" s="544"/>
      <c r="B988" s="552">
        <v>92070</v>
      </c>
      <c r="C988" s="549" t="s">
        <v>1537</v>
      </c>
      <c r="D988" s="545"/>
      <c r="E988" s="544"/>
      <c r="F988" s="544"/>
      <c r="G988" s="544"/>
      <c r="H988" s="75"/>
      <c r="J988" s="544"/>
      <c r="K988" s="544"/>
      <c r="L988" s="545"/>
      <c r="M988" s="544"/>
    </row>
    <row r="989" spans="1:13" s="74" customFormat="1" ht="14.4" customHeight="1" x14ac:dyDescent="0.3">
      <c r="A989" s="544"/>
      <c r="B989" s="552">
        <v>70040</v>
      </c>
      <c r="C989" s="549" t="s">
        <v>1538</v>
      </c>
      <c r="D989" s="545"/>
      <c r="E989" s="544"/>
      <c r="F989" s="544"/>
      <c r="G989" s="544"/>
      <c r="H989" s="75"/>
      <c r="J989" s="544"/>
      <c r="K989" s="544"/>
      <c r="L989" s="545"/>
      <c r="M989" s="544"/>
    </row>
    <row r="990" spans="1:13" s="74" customFormat="1" ht="14.4" customHeight="1" x14ac:dyDescent="0.3">
      <c r="A990" s="544"/>
      <c r="B990" s="552">
        <v>60020</v>
      </c>
      <c r="C990" s="549" t="s">
        <v>1539</v>
      </c>
      <c r="D990" s="545"/>
      <c r="E990" s="544"/>
      <c r="F990" s="544"/>
      <c r="G990" s="544"/>
      <c r="H990" s="75"/>
      <c r="J990" s="544"/>
      <c r="K990" s="544"/>
      <c r="L990" s="545"/>
      <c r="M990" s="544"/>
    </row>
    <row r="991" spans="1:13" s="74" customFormat="1" ht="14.4" customHeight="1" x14ac:dyDescent="0.3">
      <c r="A991" s="544"/>
      <c r="B991" s="552">
        <v>38005</v>
      </c>
      <c r="C991" s="549" t="s">
        <v>1540</v>
      </c>
      <c r="D991" s="545"/>
      <c r="E991" s="544"/>
      <c r="F991" s="544"/>
      <c r="G991" s="544"/>
      <c r="H991" s="75"/>
      <c r="J991" s="544"/>
      <c r="K991" s="544"/>
      <c r="L991" s="545"/>
      <c r="M991" s="544"/>
    </row>
    <row r="992" spans="1:13" s="74" customFormat="1" ht="14.4" customHeight="1" x14ac:dyDescent="0.3">
      <c r="A992" s="544"/>
      <c r="B992" s="552">
        <v>33007</v>
      </c>
      <c r="C992" s="549" t="s">
        <v>1541</v>
      </c>
      <c r="D992" s="545"/>
      <c r="E992" s="544"/>
      <c r="F992" s="544"/>
      <c r="G992" s="544"/>
      <c r="H992" s="75"/>
      <c r="J992" s="544"/>
      <c r="K992" s="544"/>
      <c r="L992" s="545"/>
      <c r="M992" s="544"/>
    </row>
    <row r="993" spans="1:13" s="74" customFormat="1" ht="14.4" customHeight="1" x14ac:dyDescent="0.3">
      <c r="A993" s="544"/>
      <c r="B993" s="552">
        <v>71015</v>
      </c>
      <c r="C993" s="549" t="s">
        <v>1542</v>
      </c>
      <c r="D993" s="545"/>
      <c r="E993" s="544"/>
      <c r="F993" s="544"/>
      <c r="G993" s="544"/>
      <c r="H993" s="75"/>
      <c r="J993" s="544"/>
      <c r="K993" s="544"/>
      <c r="L993" s="545"/>
      <c r="M993" s="544"/>
    </row>
    <row r="994" spans="1:13" s="74" customFormat="1" ht="14.4" customHeight="1" x14ac:dyDescent="0.3">
      <c r="A994" s="544"/>
      <c r="B994" s="552">
        <v>7070</v>
      </c>
      <c r="C994" s="549" t="s">
        <v>1543</v>
      </c>
      <c r="D994" s="545"/>
      <c r="E994" s="544"/>
      <c r="F994" s="544"/>
      <c r="G994" s="544"/>
      <c r="H994" s="75"/>
      <c r="J994" s="544"/>
      <c r="K994" s="544"/>
      <c r="L994" s="545"/>
      <c r="M994" s="544"/>
    </row>
    <row r="995" spans="1:13" s="74" customFormat="1" ht="14.4" customHeight="1" x14ac:dyDescent="0.3">
      <c r="A995" s="544"/>
      <c r="B995" s="552">
        <v>48045</v>
      </c>
      <c r="C995" s="549" t="s">
        <v>1544</v>
      </c>
      <c r="D995" s="545"/>
      <c r="E995" s="544"/>
      <c r="F995" s="544"/>
      <c r="G995" s="544"/>
      <c r="H995" s="75"/>
      <c r="J995" s="544"/>
      <c r="K995" s="544"/>
      <c r="L995" s="545"/>
      <c r="M995" s="544"/>
    </row>
    <row r="996" spans="1:13" s="74" customFormat="1" ht="14.4" customHeight="1" x14ac:dyDescent="0.3">
      <c r="A996" s="544"/>
      <c r="B996" s="552">
        <v>29005</v>
      </c>
      <c r="C996" s="549" t="s">
        <v>1545</v>
      </c>
      <c r="D996" s="545"/>
      <c r="E996" s="544"/>
      <c r="F996" s="544"/>
      <c r="G996" s="544"/>
      <c r="H996" s="75"/>
      <c r="J996" s="544"/>
      <c r="K996" s="544"/>
      <c r="L996" s="545"/>
      <c r="M996" s="544"/>
    </row>
    <row r="997" spans="1:13" s="74" customFormat="1" ht="14.4" customHeight="1" x14ac:dyDescent="0.3">
      <c r="A997" s="544"/>
      <c r="B997" s="552">
        <v>61027</v>
      </c>
      <c r="C997" s="549" t="s">
        <v>1546</v>
      </c>
      <c r="D997" s="545"/>
      <c r="E997" s="544"/>
      <c r="F997" s="544"/>
      <c r="G997" s="544"/>
      <c r="H997" s="75"/>
      <c r="J997" s="544"/>
      <c r="K997" s="544"/>
      <c r="L997" s="545"/>
      <c r="M997" s="544"/>
    </row>
    <row r="998" spans="1:13" s="74" customFormat="1" ht="14.4" customHeight="1" x14ac:dyDescent="0.3">
      <c r="A998" s="544"/>
      <c r="B998" s="552">
        <v>92045</v>
      </c>
      <c r="C998" s="549" t="s">
        <v>1547</v>
      </c>
      <c r="D998" s="545"/>
      <c r="E998" s="544"/>
      <c r="F998" s="544"/>
      <c r="G998" s="544"/>
      <c r="H998" s="75"/>
      <c r="J998" s="544"/>
      <c r="K998" s="544"/>
      <c r="L998" s="545"/>
      <c r="M998" s="544"/>
    </row>
    <row r="999" spans="1:13" s="74" customFormat="1" ht="14.4" customHeight="1" x14ac:dyDescent="0.3">
      <c r="A999" s="544"/>
      <c r="B999" s="552">
        <v>34085</v>
      </c>
      <c r="C999" s="549" t="s">
        <v>1548</v>
      </c>
      <c r="D999" s="545"/>
      <c r="E999" s="544"/>
      <c r="F999" s="544"/>
      <c r="G999" s="544"/>
      <c r="H999" s="75"/>
      <c r="J999" s="544"/>
      <c r="K999" s="544"/>
      <c r="L999" s="545"/>
      <c r="M999" s="544"/>
    </row>
    <row r="1000" spans="1:13" s="74" customFormat="1" ht="14.4" customHeight="1" x14ac:dyDescent="0.3">
      <c r="A1000" s="544"/>
      <c r="B1000" s="552">
        <v>35027</v>
      </c>
      <c r="C1000" s="549" t="s">
        <v>1549</v>
      </c>
      <c r="D1000" s="545"/>
      <c r="E1000" s="544"/>
      <c r="F1000" s="544"/>
      <c r="G1000" s="544"/>
      <c r="H1000" s="75"/>
      <c r="J1000" s="544"/>
      <c r="K1000" s="544"/>
      <c r="L1000" s="545"/>
      <c r="M1000" s="544"/>
    </row>
    <row r="1001" spans="1:13" s="74" customFormat="1" ht="14.4" customHeight="1" x14ac:dyDescent="0.3">
      <c r="A1001" s="544"/>
      <c r="B1001" s="552">
        <v>21005</v>
      </c>
      <c r="C1001" s="549" t="s">
        <v>1550</v>
      </c>
      <c r="D1001" s="545"/>
      <c r="E1001" s="544"/>
      <c r="F1001" s="544"/>
      <c r="G1001" s="544"/>
      <c r="H1001" s="75"/>
      <c r="J1001" s="544"/>
      <c r="K1001" s="544"/>
      <c r="L1001" s="545"/>
      <c r="M1001" s="544"/>
    </row>
    <row r="1002" spans="1:13" s="74" customFormat="1" ht="14.4" customHeight="1" x14ac:dyDescent="0.3">
      <c r="A1002" s="544"/>
      <c r="B1002" s="552">
        <v>34090</v>
      </c>
      <c r="C1002" s="549" t="s">
        <v>1551</v>
      </c>
      <c r="D1002" s="545"/>
      <c r="E1002" s="544"/>
      <c r="F1002" s="544"/>
      <c r="G1002" s="544"/>
      <c r="H1002" s="75"/>
      <c r="J1002" s="544"/>
      <c r="K1002" s="544"/>
      <c r="L1002" s="545"/>
      <c r="M1002" s="544"/>
    </row>
    <row r="1003" spans="1:13" s="74" customFormat="1" ht="14.4" customHeight="1" x14ac:dyDescent="0.3">
      <c r="A1003" s="544"/>
      <c r="B1003" s="552">
        <v>8073</v>
      </c>
      <c r="C1003" s="549" t="s">
        <v>1552</v>
      </c>
      <c r="D1003" s="545"/>
      <c r="E1003" s="544"/>
      <c r="F1003" s="544"/>
      <c r="G1003" s="544"/>
      <c r="H1003" s="75"/>
      <c r="J1003" s="544"/>
      <c r="K1003" s="544"/>
      <c r="L1003" s="545"/>
      <c r="M1003" s="544"/>
    </row>
    <row r="1004" spans="1:13" s="74" customFormat="1" ht="14.4" customHeight="1" x14ac:dyDescent="0.3">
      <c r="A1004" s="544"/>
      <c r="B1004" s="552">
        <v>16055</v>
      </c>
      <c r="C1004" s="549" t="s">
        <v>1553</v>
      </c>
      <c r="D1004" s="545"/>
      <c r="E1004" s="544"/>
      <c r="F1004" s="544"/>
      <c r="G1004" s="544"/>
      <c r="H1004" s="75"/>
      <c r="J1004" s="544"/>
      <c r="K1004" s="544"/>
      <c r="L1004" s="545"/>
      <c r="M1004" s="544"/>
    </row>
    <row r="1005" spans="1:13" s="74" customFormat="1" ht="14.4" customHeight="1" x14ac:dyDescent="0.3">
      <c r="A1005" s="544"/>
      <c r="B1005" s="552">
        <v>70005</v>
      </c>
      <c r="C1005" s="549" t="s">
        <v>1554</v>
      </c>
      <c r="D1005" s="545"/>
      <c r="E1005" s="544"/>
      <c r="F1005" s="544"/>
      <c r="G1005" s="544"/>
      <c r="H1005" s="75"/>
      <c r="J1005" s="544"/>
      <c r="K1005" s="544"/>
      <c r="L1005" s="545"/>
      <c r="M1005" s="544"/>
    </row>
    <row r="1006" spans="1:13" s="74" customFormat="1" ht="14.4" customHeight="1" x14ac:dyDescent="0.3">
      <c r="A1006" s="544"/>
      <c r="B1006" s="552">
        <v>56030</v>
      </c>
      <c r="C1006" s="549" t="s">
        <v>1555</v>
      </c>
      <c r="D1006" s="545"/>
      <c r="E1006" s="544"/>
      <c r="F1006" s="544"/>
      <c r="G1006" s="544"/>
      <c r="H1006" s="75"/>
      <c r="J1006" s="544"/>
      <c r="K1006" s="544"/>
      <c r="L1006" s="545"/>
      <c r="M1006" s="544"/>
    </row>
    <row r="1007" spans="1:13" s="74" customFormat="1" ht="14.4" customHeight="1" x14ac:dyDescent="0.3">
      <c r="A1007" s="544"/>
      <c r="B1007" s="552">
        <v>39135</v>
      </c>
      <c r="C1007" s="549" t="s">
        <v>1556</v>
      </c>
      <c r="D1007" s="545"/>
      <c r="E1007" s="544"/>
      <c r="F1007" s="544"/>
      <c r="G1007" s="544"/>
      <c r="H1007" s="75"/>
      <c r="J1007" s="544"/>
      <c r="K1007" s="544"/>
      <c r="L1007" s="545"/>
      <c r="M1007" s="544"/>
    </row>
    <row r="1008" spans="1:13" s="74" customFormat="1" ht="14.4" customHeight="1" x14ac:dyDescent="0.3">
      <c r="A1008" s="544"/>
      <c r="B1008" s="552">
        <v>10060</v>
      </c>
      <c r="C1008" s="549" t="s">
        <v>1557</v>
      </c>
      <c r="D1008" s="545"/>
      <c r="E1008" s="544"/>
      <c r="F1008" s="544"/>
      <c r="G1008" s="544"/>
      <c r="H1008" s="75"/>
      <c r="J1008" s="544"/>
      <c r="K1008" s="544"/>
      <c r="L1008" s="545"/>
      <c r="M1008" s="544"/>
    </row>
    <row r="1009" spans="1:13" s="74" customFormat="1" ht="14.4" customHeight="1" x14ac:dyDescent="0.3">
      <c r="A1009" s="544"/>
      <c r="B1009" s="552">
        <v>54065</v>
      </c>
      <c r="C1009" s="549" t="s">
        <v>1558</v>
      </c>
      <c r="D1009" s="545"/>
      <c r="E1009" s="544"/>
      <c r="F1009" s="544"/>
      <c r="G1009" s="544"/>
      <c r="H1009" s="75"/>
      <c r="J1009" s="544"/>
      <c r="K1009" s="544"/>
      <c r="L1009" s="545"/>
      <c r="M1009" s="544"/>
    </row>
    <row r="1010" spans="1:13" s="74" customFormat="1" ht="14.4" customHeight="1" x14ac:dyDescent="0.3">
      <c r="A1010" s="544"/>
      <c r="B1010" s="552">
        <v>19117</v>
      </c>
      <c r="C1010" s="549" t="s">
        <v>1559</v>
      </c>
      <c r="D1010" s="545"/>
      <c r="E1010" s="544"/>
      <c r="F1010" s="544"/>
      <c r="G1010" s="544"/>
      <c r="H1010" s="75"/>
      <c r="J1010" s="544"/>
      <c r="K1010" s="544"/>
      <c r="L1010" s="545"/>
      <c r="M1010" s="544"/>
    </row>
    <row r="1011" spans="1:13" s="74" customFormat="1" ht="14.4" customHeight="1" x14ac:dyDescent="0.3">
      <c r="A1011" s="544"/>
      <c r="B1011" s="552">
        <v>44005</v>
      </c>
      <c r="C1011" s="549" t="s">
        <v>1560</v>
      </c>
      <c r="D1011" s="545"/>
      <c r="E1011" s="544"/>
      <c r="F1011" s="544"/>
      <c r="G1011" s="544"/>
      <c r="H1011" s="75"/>
      <c r="J1011" s="544"/>
      <c r="K1011" s="544"/>
      <c r="L1011" s="545"/>
      <c r="M1011" s="544"/>
    </row>
    <row r="1012" spans="1:13" s="74" customFormat="1" ht="14.4" customHeight="1" x14ac:dyDescent="0.3">
      <c r="A1012" s="544"/>
      <c r="B1012" s="552">
        <v>7075</v>
      </c>
      <c r="C1012" s="549" t="s">
        <v>1561</v>
      </c>
      <c r="D1012" s="545"/>
      <c r="E1012" s="544"/>
      <c r="F1012" s="544"/>
      <c r="G1012" s="544"/>
      <c r="H1012" s="75"/>
      <c r="J1012" s="544"/>
      <c r="K1012" s="544"/>
      <c r="L1012" s="545"/>
      <c r="M1012" s="544"/>
    </row>
    <row r="1013" spans="1:13" s="74" customFormat="1" ht="14.4" customHeight="1" x14ac:dyDescent="0.3">
      <c r="A1013" s="544"/>
      <c r="B1013" s="552">
        <v>27008</v>
      </c>
      <c r="C1013" s="549" t="s">
        <v>1562</v>
      </c>
      <c r="D1013" s="545"/>
      <c r="E1013" s="544"/>
      <c r="F1013" s="544"/>
      <c r="G1013" s="544"/>
      <c r="H1013" s="75"/>
      <c r="J1013" s="544"/>
      <c r="K1013" s="544"/>
      <c r="L1013" s="545"/>
      <c r="M1013" s="544"/>
    </row>
    <row r="1014" spans="1:13" s="74" customFormat="1" ht="14.4" customHeight="1" x14ac:dyDescent="0.3">
      <c r="A1014" s="544"/>
      <c r="B1014" s="552">
        <v>50023</v>
      </c>
      <c r="C1014" s="549" t="s">
        <v>1563</v>
      </c>
      <c r="D1014" s="545"/>
      <c r="E1014" s="544"/>
      <c r="F1014" s="544"/>
      <c r="G1014" s="544"/>
      <c r="H1014" s="75"/>
      <c r="J1014" s="544"/>
      <c r="K1014" s="544"/>
      <c r="L1014" s="545"/>
      <c r="M1014" s="544"/>
    </row>
    <row r="1015" spans="1:13" s="74" customFormat="1" ht="14.4" customHeight="1" x14ac:dyDescent="0.3">
      <c r="A1015" s="544"/>
      <c r="B1015" s="552">
        <v>28005</v>
      </c>
      <c r="C1015" s="549" t="s">
        <v>1564</v>
      </c>
      <c r="D1015" s="545"/>
      <c r="E1015" s="544"/>
      <c r="F1015" s="544"/>
      <c r="G1015" s="544"/>
      <c r="H1015" s="75"/>
      <c r="J1015" s="544"/>
      <c r="K1015" s="544"/>
      <c r="L1015" s="545"/>
      <c r="M1015" s="544"/>
    </row>
    <row r="1016" spans="1:13" s="74" customFormat="1" ht="14.4" customHeight="1" x14ac:dyDescent="0.3">
      <c r="A1016" s="544"/>
      <c r="B1016" s="552">
        <v>62080</v>
      </c>
      <c r="C1016" s="549" t="s">
        <v>1565</v>
      </c>
      <c r="D1016" s="545"/>
      <c r="E1016" s="544"/>
      <c r="F1016" s="544"/>
      <c r="G1016" s="544"/>
      <c r="H1016" s="75"/>
      <c r="J1016" s="544"/>
      <c r="K1016" s="544"/>
      <c r="L1016" s="545"/>
      <c r="M1016" s="544"/>
    </row>
    <row r="1017" spans="1:13" s="74" customFormat="1" ht="14.4" customHeight="1" x14ac:dyDescent="0.3">
      <c r="A1017" s="544"/>
      <c r="B1017" s="552">
        <v>7035</v>
      </c>
      <c r="C1017" s="549" t="s">
        <v>1566</v>
      </c>
      <c r="D1017" s="545"/>
      <c r="E1017" s="544"/>
      <c r="F1017" s="544"/>
      <c r="G1017" s="544"/>
      <c r="H1017" s="75"/>
      <c r="J1017" s="544"/>
      <c r="K1017" s="544"/>
      <c r="L1017" s="545"/>
      <c r="M1017" s="544"/>
    </row>
    <row r="1018" spans="1:13" s="74" customFormat="1" ht="14.4" customHeight="1" x14ac:dyDescent="0.3">
      <c r="A1018" s="544"/>
      <c r="B1018" s="552">
        <v>50090</v>
      </c>
      <c r="C1018" s="549" t="s">
        <v>1567</v>
      </c>
      <c r="D1018" s="545"/>
      <c r="E1018" s="544"/>
      <c r="F1018" s="544"/>
      <c r="G1018" s="544"/>
      <c r="H1018" s="75"/>
      <c r="J1018" s="544"/>
      <c r="K1018" s="544"/>
      <c r="L1018" s="545"/>
      <c r="M1018" s="544"/>
    </row>
    <row r="1019" spans="1:13" s="74" customFormat="1" ht="14.4" customHeight="1" x14ac:dyDescent="0.3">
      <c r="A1019" s="544"/>
      <c r="B1019" s="552">
        <v>71025</v>
      </c>
      <c r="C1019" s="549" t="s">
        <v>1568</v>
      </c>
      <c r="D1019" s="545"/>
      <c r="E1019" s="544"/>
      <c r="F1019" s="544"/>
      <c r="G1019" s="544"/>
      <c r="H1019" s="75"/>
      <c r="J1019" s="544"/>
      <c r="K1019" s="544"/>
      <c r="L1019" s="545"/>
      <c r="M1019" s="544"/>
    </row>
    <row r="1020" spans="1:13" s="74" customFormat="1" ht="14.4" customHeight="1" x14ac:dyDescent="0.3">
      <c r="A1020" s="544"/>
      <c r="B1020" s="552">
        <v>70052</v>
      </c>
      <c r="C1020" s="549" t="s">
        <v>1569</v>
      </c>
      <c r="D1020" s="545"/>
      <c r="E1020" s="544"/>
      <c r="F1020" s="544"/>
      <c r="G1020" s="544"/>
      <c r="H1020" s="75"/>
      <c r="J1020" s="544"/>
      <c r="K1020" s="544"/>
      <c r="L1020" s="545"/>
      <c r="M1020" s="544"/>
    </row>
    <row r="1021" spans="1:13" s="74" customFormat="1" ht="14.4" customHeight="1" x14ac:dyDescent="0.3">
      <c r="A1021" s="544"/>
      <c r="B1021" s="552">
        <v>7085</v>
      </c>
      <c r="C1021" s="549" t="s">
        <v>1570</v>
      </c>
      <c r="D1021" s="545"/>
      <c r="E1021" s="544"/>
      <c r="F1021" s="544"/>
      <c r="G1021" s="544"/>
      <c r="H1021" s="75"/>
      <c r="J1021" s="544"/>
      <c r="K1021" s="544"/>
      <c r="L1021" s="545"/>
      <c r="M1021" s="544"/>
    </row>
    <row r="1022" spans="1:13" s="74" customFormat="1" ht="14.4" customHeight="1" x14ac:dyDescent="0.3">
      <c r="A1022" s="544"/>
      <c r="B1022" s="552">
        <v>97040</v>
      </c>
      <c r="C1022" s="549" t="s">
        <v>1571</v>
      </c>
      <c r="D1022" s="545"/>
      <c r="E1022" s="544"/>
      <c r="F1022" s="544"/>
      <c r="G1022" s="544"/>
      <c r="H1022" s="75"/>
      <c r="J1022" s="544"/>
      <c r="K1022" s="544"/>
      <c r="L1022" s="545"/>
      <c r="M1022" s="544"/>
    </row>
    <row r="1023" spans="1:13" s="74" customFormat="1" ht="14.4" customHeight="1" x14ac:dyDescent="0.3">
      <c r="A1023" s="544"/>
      <c r="B1023" s="552">
        <v>41080</v>
      </c>
      <c r="C1023" s="549" t="s">
        <v>1572</v>
      </c>
      <c r="D1023" s="545"/>
      <c r="E1023" s="544"/>
      <c r="F1023" s="544"/>
      <c r="G1023" s="544"/>
      <c r="H1023" s="75"/>
      <c r="J1023" s="544"/>
      <c r="K1023" s="544"/>
      <c r="L1023" s="545"/>
      <c r="M1023" s="544"/>
    </row>
    <row r="1024" spans="1:13" s="74" customFormat="1" ht="14.4" customHeight="1" x14ac:dyDescent="0.3">
      <c r="A1024" s="544"/>
      <c r="B1024" s="552">
        <v>26048</v>
      </c>
      <c r="C1024" s="549" t="s">
        <v>1573</v>
      </c>
      <c r="D1024" s="545"/>
      <c r="E1024" s="544"/>
      <c r="F1024" s="544"/>
      <c r="G1024" s="544"/>
      <c r="H1024" s="75"/>
      <c r="J1024" s="544"/>
      <c r="K1024" s="544"/>
      <c r="L1024" s="545"/>
      <c r="M1024" s="544"/>
    </row>
    <row r="1025" spans="1:13" s="74" customFormat="1" ht="14.4" customHeight="1" x14ac:dyDescent="0.3">
      <c r="A1025" s="544"/>
      <c r="B1025" s="552">
        <v>89040</v>
      </c>
      <c r="C1025" s="549" t="s">
        <v>1574</v>
      </c>
      <c r="D1025" s="545"/>
      <c r="E1025" s="544"/>
      <c r="F1025" s="544"/>
      <c r="G1025" s="544"/>
      <c r="H1025" s="75"/>
      <c r="J1025" s="544"/>
      <c r="K1025" s="544"/>
      <c r="L1025" s="545"/>
      <c r="M1025" s="544"/>
    </row>
    <row r="1026" spans="1:13" s="74" customFormat="1" ht="14.4" customHeight="1" x14ac:dyDescent="0.3">
      <c r="A1026" s="544"/>
      <c r="B1026" s="552">
        <v>89045</v>
      </c>
      <c r="C1026" s="549" t="s">
        <v>1574</v>
      </c>
      <c r="D1026" s="545"/>
      <c r="E1026" s="544"/>
      <c r="F1026" s="544"/>
      <c r="G1026" s="544"/>
      <c r="H1026" s="75"/>
      <c r="J1026" s="544"/>
      <c r="K1026" s="544"/>
      <c r="L1026" s="545"/>
      <c r="M1026" s="544"/>
    </row>
    <row r="1027" spans="1:13" s="74" customFormat="1" ht="14.4" customHeight="1" x14ac:dyDescent="0.3">
      <c r="A1027" s="544"/>
      <c r="B1027" s="552">
        <v>66127</v>
      </c>
      <c r="C1027" s="549" t="s">
        <v>1575</v>
      </c>
      <c r="D1027" s="545"/>
      <c r="E1027" s="544"/>
      <c r="F1027" s="544"/>
      <c r="G1027" s="544"/>
      <c r="H1027" s="75"/>
      <c r="J1027" s="544"/>
      <c r="K1027" s="544"/>
      <c r="L1027" s="545"/>
      <c r="M1027" s="544"/>
    </row>
    <row r="1028" spans="1:13" s="74" customFormat="1" ht="14.4" customHeight="1" x14ac:dyDescent="0.3">
      <c r="A1028" s="544"/>
      <c r="B1028" s="552">
        <v>97007</v>
      </c>
      <c r="C1028" s="549" t="s">
        <v>1576</v>
      </c>
      <c r="D1028" s="545"/>
      <c r="E1028" s="544"/>
      <c r="F1028" s="544"/>
      <c r="G1028" s="544"/>
      <c r="H1028" s="75"/>
      <c r="J1028" s="544"/>
      <c r="K1028" s="544"/>
      <c r="L1028" s="545"/>
      <c r="M1028" s="544"/>
    </row>
    <row r="1029" spans="1:13" s="74" customFormat="1" ht="14.4" customHeight="1" x14ac:dyDescent="0.3">
      <c r="A1029" s="544"/>
      <c r="B1029" s="552">
        <v>22020</v>
      </c>
      <c r="C1029" s="549" t="s">
        <v>1577</v>
      </c>
      <c r="D1029" s="545"/>
      <c r="E1029" s="544"/>
      <c r="F1029" s="544"/>
      <c r="G1029" s="544"/>
      <c r="H1029" s="75"/>
      <c r="J1029" s="544"/>
      <c r="K1029" s="544"/>
      <c r="L1029" s="545"/>
      <c r="M1029" s="544"/>
    </row>
    <row r="1030" spans="1:13" s="74" customFormat="1" ht="14.4" customHeight="1" x14ac:dyDescent="0.3">
      <c r="A1030" s="544"/>
      <c r="B1030" s="552">
        <v>36033</v>
      </c>
      <c r="C1030" s="549" t="s">
        <v>1578</v>
      </c>
      <c r="D1030" s="545"/>
      <c r="E1030" s="544"/>
      <c r="F1030" s="544"/>
      <c r="G1030" s="544"/>
      <c r="H1030" s="75"/>
      <c r="J1030" s="544"/>
      <c r="K1030" s="544"/>
      <c r="L1030" s="545"/>
      <c r="M1030" s="544"/>
    </row>
    <row r="1031" spans="1:13" s="74" customFormat="1" ht="14.4" customHeight="1" x14ac:dyDescent="0.3">
      <c r="A1031" s="544"/>
      <c r="B1031" s="552">
        <v>84010</v>
      </c>
      <c r="C1031" s="549" t="s">
        <v>1579</v>
      </c>
      <c r="D1031" s="545"/>
      <c r="E1031" s="544"/>
      <c r="F1031" s="544"/>
      <c r="G1031" s="544"/>
      <c r="H1031" s="75"/>
      <c r="J1031" s="544"/>
      <c r="K1031" s="544"/>
      <c r="L1031" s="545"/>
      <c r="M1031" s="544"/>
    </row>
    <row r="1032" spans="1:13" s="74" customFormat="1" ht="14.4" customHeight="1" x14ac:dyDescent="0.3">
      <c r="A1032" s="544"/>
      <c r="B1032" s="552">
        <v>84095</v>
      </c>
      <c r="C1032" s="549" t="s">
        <v>1580</v>
      </c>
      <c r="D1032" s="545"/>
      <c r="E1032" s="544"/>
      <c r="F1032" s="544"/>
      <c r="G1032" s="544"/>
      <c r="H1032" s="75"/>
      <c r="J1032" s="544"/>
      <c r="K1032" s="544"/>
      <c r="L1032" s="545"/>
      <c r="M1032" s="544"/>
    </row>
    <row r="1033" spans="1:13" s="74" customFormat="1" ht="14.4" customHeight="1" x14ac:dyDescent="0.3">
      <c r="A1033" s="544"/>
      <c r="B1033" s="552">
        <v>47035</v>
      </c>
      <c r="C1033" s="549" t="s">
        <v>1581</v>
      </c>
      <c r="D1033" s="545"/>
      <c r="E1033" s="544"/>
      <c r="F1033" s="544"/>
      <c r="G1033" s="544"/>
      <c r="H1033" s="75"/>
      <c r="J1033" s="544"/>
      <c r="K1033" s="544"/>
      <c r="L1033" s="545"/>
      <c r="M1033" s="544"/>
    </row>
    <row r="1034" spans="1:13" s="74" customFormat="1" ht="14.4" customHeight="1" x14ac:dyDescent="0.3">
      <c r="A1034" s="544"/>
      <c r="B1034" s="552">
        <v>43027</v>
      </c>
      <c r="C1034" s="549" t="s">
        <v>1582</v>
      </c>
      <c r="D1034" s="545"/>
      <c r="E1034" s="544"/>
      <c r="F1034" s="544"/>
      <c r="G1034" s="544"/>
      <c r="H1034" s="75"/>
      <c r="J1034" s="544"/>
      <c r="K1034" s="544"/>
      <c r="L1034" s="545"/>
      <c r="M1034" s="544"/>
    </row>
    <row r="1035" spans="1:13" s="74" customFormat="1" ht="14.4" customHeight="1" x14ac:dyDescent="0.3">
      <c r="A1035" s="544"/>
      <c r="B1035" s="552">
        <v>5010</v>
      </c>
      <c r="C1035" s="549" t="s">
        <v>1583</v>
      </c>
      <c r="D1035" s="545"/>
      <c r="E1035" s="544"/>
      <c r="F1035" s="544"/>
      <c r="G1035" s="544"/>
      <c r="H1035" s="75"/>
      <c r="J1035" s="544"/>
      <c r="K1035" s="544"/>
      <c r="L1035" s="545"/>
      <c r="M1035" s="544"/>
    </row>
    <row r="1036" spans="1:13" s="74" customFormat="1" ht="14.4" customHeight="1" x14ac:dyDescent="0.3">
      <c r="A1036" s="544"/>
      <c r="B1036" s="552">
        <v>53052</v>
      </c>
      <c r="C1036" s="549" t="s">
        <v>1584</v>
      </c>
      <c r="D1036" s="545"/>
      <c r="E1036" s="544"/>
      <c r="F1036" s="544"/>
      <c r="G1036" s="544"/>
      <c r="H1036" s="75"/>
      <c r="J1036" s="544"/>
      <c r="K1036" s="544"/>
      <c r="L1036" s="545"/>
      <c r="M1036" s="544"/>
    </row>
    <row r="1037" spans="1:13" s="74" customFormat="1" ht="14.4" customHeight="1" x14ac:dyDescent="0.3">
      <c r="A1037" s="544"/>
      <c r="B1037" s="552">
        <v>46045</v>
      </c>
      <c r="C1037" s="549" t="s">
        <v>1585</v>
      </c>
      <c r="D1037" s="545"/>
      <c r="E1037" s="544"/>
      <c r="F1037" s="544"/>
      <c r="G1037" s="544"/>
      <c r="H1037" s="75"/>
      <c r="J1037" s="544"/>
      <c r="K1037" s="544"/>
      <c r="L1037" s="545"/>
      <c r="M1037" s="544"/>
    </row>
    <row r="1038" spans="1:13" s="74" customFormat="1" ht="14.4" customHeight="1" x14ac:dyDescent="0.3">
      <c r="A1038" s="544"/>
      <c r="B1038" s="552">
        <v>46030</v>
      </c>
      <c r="C1038" s="549" t="s">
        <v>1586</v>
      </c>
      <c r="D1038" s="545"/>
      <c r="E1038" s="544"/>
      <c r="F1038" s="544"/>
      <c r="G1038" s="544"/>
      <c r="H1038" s="75"/>
      <c r="J1038" s="544"/>
      <c r="K1038" s="544"/>
      <c r="L1038" s="545"/>
      <c r="M1038" s="544"/>
    </row>
    <row r="1039" spans="1:13" s="74" customFormat="1" ht="14.4" customHeight="1" x14ac:dyDescent="0.3">
      <c r="A1039" s="544"/>
      <c r="B1039" s="552">
        <v>45008</v>
      </c>
      <c r="C1039" s="549" t="s">
        <v>1587</v>
      </c>
      <c r="D1039" s="545"/>
      <c r="E1039" s="544"/>
      <c r="F1039" s="544"/>
      <c r="G1039" s="544"/>
      <c r="H1039" s="75"/>
      <c r="J1039" s="544"/>
      <c r="K1039" s="544"/>
      <c r="L1039" s="545"/>
      <c r="M1039" s="544"/>
    </row>
    <row r="1040" spans="1:13" s="74" customFormat="1" ht="14.4" customHeight="1" x14ac:dyDescent="0.3">
      <c r="A1040" s="544"/>
      <c r="B1040" s="552">
        <v>45025</v>
      </c>
      <c r="C1040" s="549" t="s">
        <v>1587</v>
      </c>
      <c r="D1040" s="545"/>
      <c r="E1040" s="544"/>
      <c r="F1040" s="544"/>
      <c r="G1040" s="544"/>
      <c r="H1040" s="75"/>
      <c r="J1040" s="544"/>
      <c r="K1040" s="544"/>
      <c r="L1040" s="545"/>
      <c r="M1040" s="544"/>
    </row>
    <row r="1041" spans="1:13" s="74" customFormat="1" ht="14.4" customHeight="1" x14ac:dyDescent="0.3">
      <c r="A1041" s="544"/>
      <c r="B1041" s="552">
        <v>44050</v>
      </c>
      <c r="C1041" s="549" t="s">
        <v>1588</v>
      </c>
      <c r="D1041" s="545"/>
      <c r="E1041" s="544"/>
      <c r="F1041" s="544"/>
      <c r="G1041" s="544"/>
      <c r="H1041" s="75"/>
      <c r="J1041" s="544"/>
      <c r="K1041" s="544"/>
      <c r="L1041" s="545"/>
      <c r="M1041" s="544"/>
    </row>
    <row r="1042" spans="1:13" s="74" customFormat="1" ht="14.4" customHeight="1" x14ac:dyDescent="0.3">
      <c r="A1042" s="544"/>
      <c r="B1042" s="552">
        <v>42005</v>
      </c>
      <c r="C1042" s="549" t="s">
        <v>1589</v>
      </c>
      <c r="D1042" s="545"/>
      <c r="E1042" s="544"/>
      <c r="F1042" s="544"/>
      <c r="G1042" s="544"/>
      <c r="H1042" s="75"/>
      <c r="J1042" s="544"/>
      <c r="K1042" s="544"/>
      <c r="L1042" s="545"/>
      <c r="M1042" s="544"/>
    </row>
    <row r="1043" spans="1:13" s="74" customFormat="1" ht="14.4" customHeight="1" x14ac:dyDescent="0.3">
      <c r="A1043" s="544"/>
      <c r="B1043" s="552">
        <v>22035</v>
      </c>
      <c r="C1043" s="549" t="s">
        <v>1590</v>
      </c>
      <c r="D1043" s="545"/>
      <c r="E1043" s="544"/>
      <c r="F1043" s="544"/>
      <c r="G1043" s="544"/>
      <c r="H1043" s="75"/>
      <c r="J1043" s="544"/>
      <c r="K1043" s="544"/>
      <c r="L1043" s="545"/>
      <c r="M1043" s="544"/>
    </row>
    <row r="1044" spans="1:13" s="74" customFormat="1" ht="14.4" customHeight="1" x14ac:dyDescent="0.3">
      <c r="A1044" s="544"/>
      <c r="B1044" s="552">
        <v>30105</v>
      </c>
      <c r="C1044" s="549" t="s">
        <v>1591</v>
      </c>
      <c r="D1044" s="545"/>
      <c r="E1044" s="544"/>
      <c r="F1044" s="544"/>
      <c r="G1044" s="544"/>
      <c r="H1044" s="75"/>
      <c r="J1044" s="544"/>
      <c r="K1044" s="544"/>
      <c r="L1044" s="545"/>
      <c r="M1044" s="544"/>
    </row>
    <row r="1045" spans="1:13" s="74" customFormat="1" ht="14.4" customHeight="1" x14ac:dyDescent="0.3">
      <c r="A1045" s="544"/>
      <c r="B1045" s="552">
        <v>30110</v>
      </c>
      <c r="C1045" s="549" t="s">
        <v>1592</v>
      </c>
      <c r="D1045" s="545"/>
      <c r="E1045" s="544"/>
      <c r="F1045" s="544"/>
      <c r="G1045" s="544"/>
      <c r="H1045" s="75"/>
      <c r="J1045" s="544"/>
      <c r="K1045" s="544"/>
      <c r="L1045" s="545"/>
      <c r="M1045" s="544"/>
    </row>
    <row r="1046" spans="1:13" s="74" customFormat="1" ht="14.4" customHeight="1" x14ac:dyDescent="0.3">
      <c r="A1046" s="544"/>
      <c r="B1046" s="552">
        <v>45105</v>
      </c>
      <c r="C1046" s="549" t="s">
        <v>1593</v>
      </c>
      <c r="D1046" s="545"/>
      <c r="E1046" s="544"/>
      <c r="F1046" s="544"/>
      <c r="G1046" s="544"/>
      <c r="H1046" s="75"/>
      <c r="J1046" s="544"/>
      <c r="K1046" s="544"/>
      <c r="L1046" s="545"/>
      <c r="M1046" s="544"/>
    </row>
    <row r="1047" spans="1:13" s="74" customFormat="1" ht="14.4" customHeight="1" x14ac:dyDescent="0.3">
      <c r="A1047" s="544"/>
      <c r="B1047" s="552">
        <v>46058</v>
      </c>
      <c r="C1047" s="549" t="s">
        <v>1594</v>
      </c>
      <c r="D1047" s="545"/>
      <c r="E1047" s="544"/>
      <c r="F1047" s="544"/>
      <c r="G1047" s="544"/>
      <c r="H1047" s="75"/>
      <c r="J1047" s="544"/>
      <c r="K1047" s="544"/>
      <c r="L1047" s="545"/>
      <c r="M1047" s="544"/>
    </row>
    <row r="1048" spans="1:13" s="74" customFormat="1" ht="14.4" customHeight="1" x14ac:dyDescent="0.3">
      <c r="A1048" s="544"/>
      <c r="B1048" s="552">
        <v>95005</v>
      </c>
      <c r="C1048" s="549" t="s">
        <v>1595</v>
      </c>
      <c r="D1048" s="545"/>
      <c r="E1048" s="544"/>
      <c r="F1048" s="544"/>
      <c r="G1048" s="544"/>
      <c r="H1048" s="75"/>
      <c r="J1048" s="544"/>
      <c r="K1048" s="544"/>
      <c r="L1048" s="545"/>
      <c r="M1048" s="544"/>
    </row>
    <row r="1049" spans="1:13" s="74" customFormat="1" ht="14.4" customHeight="1" x14ac:dyDescent="0.3">
      <c r="A1049" s="544"/>
      <c r="B1049" s="552">
        <v>87042</v>
      </c>
      <c r="C1049" s="549" t="s">
        <v>1596</v>
      </c>
      <c r="D1049" s="545"/>
      <c r="E1049" s="544"/>
      <c r="F1049" s="544"/>
      <c r="G1049" s="544"/>
      <c r="H1049" s="75"/>
      <c r="J1049" s="544"/>
      <c r="K1049" s="544"/>
      <c r="L1049" s="545"/>
      <c r="M1049" s="544"/>
    </row>
    <row r="1050" spans="1:13" s="74" customFormat="1" ht="14.4" customHeight="1" x14ac:dyDescent="0.3">
      <c r="A1050" s="544"/>
      <c r="B1050" s="552">
        <v>85005</v>
      </c>
      <c r="C1050" s="549" t="s">
        <v>1597</v>
      </c>
      <c r="D1050" s="545"/>
      <c r="E1050" s="544"/>
      <c r="F1050" s="544"/>
      <c r="G1050" s="544"/>
      <c r="H1050" s="75"/>
      <c r="J1050" s="544"/>
      <c r="K1050" s="544"/>
      <c r="L1050" s="545"/>
      <c r="M1050" s="544"/>
    </row>
    <row r="1051" spans="1:13" s="74" customFormat="1" ht="14.4" customHeight="1" x14ac:dyDescent="0.3">
      <c r="A1051" s="544"/>
      <c r="B1051" s="552">
        <v>13073</v>
      </c>
      <c r="C1051" s="549" t="s">
        <v>1598</v>
      </c>
      <c r="D1051" s="545"/>
      <c r="E1051" s="544"/>
      <c r="F1051" s="544"/>
      <c r="G1051" s="544"/>
      <c r="H1051" s="75"/>
      <c r="J1051" s="544"/>
      <c r="K1051" s="544"/>
      <c r="L1051" s="545"/>
      <c r="M1051" s="544"/>
    </row>
    <row r="1052" spans="1:13" s="74" customFormat="1" ht="14.4" customHeight="1" x14ac:dyDescent="0.3">
      <c r="A1052" s="544"/>
      <c r="B1052" s="552">
        <v>71075</v>
      </c>
      <c r="C1052" s="549" t="s">
        <v>1599</v>
      </c>
      <c r="D1052" s="545"/>
      <c r="E1052" s="544"/>
      <c r="F1052" s="544"/>
      <c r="G1052" s="544"/>
      <c r="H1052" s="75"/>
      <c r="J1052" s="544"/>
      <c r="K1052" s="544"/>
      <c r="L1052" s="545"/>
      <c r="M1052" s="544"/>
    </row>
    <row r="1053" spans="1:13" s="74" customFormat="1" ht="14.4" customHeight="1" x14ac:dyDescent="0.3">
      <c r="A1053" s="544"/>
      <c r="B1053" s="552">
        <v>64008</v>
      </c>
      <c r="C1053" s="549" t="s">
        <v>1600</v>
      </c>
      <c r="D1053" s="545"/>
      <c r="E1053" s="544"/>
      <c r="F1053" s="544"/>
      <c r="G1053" s="544"/>
      <c r="H1053" s="75"/>
      <c r="J1053" s="544"/>
      <c r="K1053" s="544"/>
      <c r="L1053" s="545"/>
      <c r="M1053" s="544"/>
    </row>
    <row r="1054" spans="1:13" s="74" customFormat="1" ht="14.4" customHeight="1" x14ac:dyDescent="0.3">
      <c r="A1054" s="544"/>
      <c r="B1054" s="552">
        <v>31084</v>
      </c>
      <c r="C1054" s="549" t="s">
        <v>1601</v>
      </c>
      <c r="D1054" s="545"/>
      <c r="E1054" s="544"/>
      <c r="F1054" s="544"/>
      <c r="G1054" s="544"/>
      <c r="H1054" s="75"/>
      <c r="J1054" s="544"/>
      <c r="K1054" s="544"/>
      <c r="L1054" s="545"/>
      <c r="M1054" s="544"/>
    </row>
    <row r="1055" spans="1:13" s="74" customFormat="1" ht="14.4" customHeight="1" x14ac:dyDescent="0.3">
      <c r="A1055" s="544"/>
      <c r="B1055" s="552">
        <v>84045</v>
      </c>
      <c r="C1055" s="549" t="s">
        <v>1602</v>
      </c>
      <c r="D1055" s="545"/>
      <c r="E1055" s="544"/>
      <c r="F1055" s="544"/>
      <c r="G1055" s="544"/>
      <c r="H1055" s="75"/>
      <c r="J1055" s="544"/>
      <c r="K1055" s="544"/>
      <c r="L1055" s="545"/>
      <c r="M1055" s="544"/>
    </row>
    <row r="1056" spans="1:13" s="74" customFormat="1" ht="14.4" customHeight="1" x14ac:dyDescent="0.3">
      <c r="A1056" s="544"/>
      <c r="B1056" s="552">
        <v>80050</v>
      </c>
      <c r="C1056" s="549" t="s">
        <v>1603</v>
      </c>
      <c r="D1056" s="545"/>
      <c r="E1056" s="544"/>
      <c r="F1056" s="544"/>
      <c r="G1056" s="544"/>
      <c r="H1056" s="75"/>
      <c r="J1056" s="544"/>
      <c r="K1056" s="544"/>
      <c r="L1056" s="545"/>
      <c r="M1056" s="544"/>
    </row>
    <row r="1057" spans="1:13" s="74" customFormat="1" ht="14.4" customHeight="1" x14ac:dyDescent="0.3">
      <c r="A1057" s="544"/>
      <c r="B1057" s="552">
        <v>39025</v>
      </c>
      <c r="C1057" s="549" t="s">
        <v>1604</v>
      </c>
      <c r="D1057" s="545"/>
      <c r="E1057" s="544"/>
      <c r="F1057" s="544"/>
      <c r="G1057" s="544"/>
      <c r="H1057" s="75"/>
      <c r="J1057" s="544"/>
      <c r="K1057" s="544"/>
      <c r="L1057" s="545"/>
      <c r="M1057" s="544"/>
    </row>
    <row r="1058" spans="1:13" s="74" customFormat="1" ht="14.4" customHeight="1" x14ac:dyDescent="0.3">
      <c r="A1058" s="544"/>
      <c r="B1058" s="552">
        <v>17035</v>
      </c>
      <c r="C1058" s="549" t="s">
        <v>1605</v>
      </c>
      <c r="D1058" s="545"/>
      <c r="E1058" s="544"/>
      <c r="F1058" s="544"/>
      <c r="G1058" s="544"/>
      <c r="H1058" s="75"/>
      <c r="J1058" s="544"/>
      <c r="K1058" s="544"/>
      <c r="L1058" s="545"/>
      <c r="M1058" s="544"/>
    </row>
    <row r="1059" spans="1:13" s="74" customFormat="1" ht="14.4" customHeight="1" x14ac:dyDescent="0.3">
      <c r="A1059" s="544"/>
      <c r="B1059" s="552">
        <v>88075</v>
      </c>
      <c r="C1059" s="549" t="s">
        <v>1606</v>
      </c>
      <c r="D1059" s="545"/>
      <c r="E1059" s="544"/>
      <c r="F1059" s="544"/>
      <c r="G1059" s="544"/>
      <c r="H1059" s="75"/>
      <c r="J1059" s="544"/>
      <c r="K1059" s="544"/>
      <c r="L1059" s="545"/>
      <c r="M1059" s="544"/>
    </row>
    <row r="1060" spans="1:13" s="74" customFormat="1" ht="14.4" customHeight="1" x14ac:dyDescent="0.3">
      <c r="A1060" s="544"/>
      <c r="B1060" s="552">
        <v>71125</v>
      </c>
      <c r="C1060" s="549" t="s">
        <v>1607</v>
      </c>
      <c r="D1060" s="545"/>
      <c r="E1060" s="544"/>
      <c r="F1060" s="544"/>
      <c r="G1060" s="544"/>
      <c r="H1060" s="75"/>
      <c r="J1060" s="544"/>
      <c r="K1060" s="544"/>
      <c r="L1060" s="545"/>
      <c r="M1060" s="544"/>
    </row>
    <row r="1061" spans="1:13" s="74" customFormat="1" ht="14.4" customHeight="1" x14ac:dyDescent="0.3">
      <c r="A1061" s="544"/>
      <c r="B1061" s="552">
        <v>69030</v>
      </c>
      <c r="C1061" s="549" t="s">
        <v>1608</v>
      </c>
      <c r="D1061" s="545"/>
      <c r="E1061" s="544"/>
      <c r="F1061" s="544"/>
      <c r="G1061" s="544"/>
      <c r="H1061" s="75"/>
      <c r="J1061" s="544"/>
      <c r="K1061" s="544"/>
      <c r="L1061" s="545"/>
      <c r="M1061" s="544"/>
    </row>
    <row r="1062" spans="1:13" s="74" customFormat="1" ht="14.4" customHeight="1" x14ac:dyDescent="0.3">
      <c r="A1062" s="544"/>
      <c r="B1062" s="552">
        <v>27060</v>
      </c>
      <c r="C1062" s="549" t="s">
        <v>1609</v>
      </c>
      <c r="D1062" s="545"/>
      <c r="E1062" s="544"/>
      <c r="F1062" s="544"/>
      <c r="G1062" s="544"/>
      <c r="H1062" s="75"/>
      <c r="J1062" s="544"/>
      <c r="K1062" s="544"/>
      <c r="L1062" s="545"/>
      <c r="M1062" s="544"/>
    </row>
    <row r="1063" spans="1:13" s="74" customFormat="1" ht="14.4" customHeight="1" x14ac:dyDescent="0.3">
      <c r="A1063" s="544"/>
      <c r="B1063" s="552">
        <v>11040</v>
      </c>
      <c r="C1063" s="549" t="s">
        <v>1610</v>
      </c>
      <c r="D1063" s="545"/>
      <c r="E1063" s="544"/>
      <c r="F1063" s="544"/>
      <c r="G1063" s="544"/>
      <c r="H1063" s="75"/>
      <c r="J1063" s="544"/>
      <c r="K1063" s="544"/>
      <c r="L1063" s="545"/>
      <c r="M1063" s="544"/>
    </row>
    <row r="1064" spans="1:13" s="74" customFormat="1" ht="14.4" customHeight="1" x14ac:dyDescent="0.3">
      <c r="A1064" s="544"/>
      <c r="B1064" s="552">
        <v>35055</v>
      </c>
      <c r="C1064" s="549" t="s">
        <v>1611</v>
      </c>
      <c r="D1064" s="545"/>
      <c r="E1064" s="544"/>
      <c r="F1064" s="544"/>
      <c r="G1064" s="544"/>
      <c r="H1064" s="75"/>
      <c r="J1064" s="544"/>
      <c r="K1064" s="544"/>
      <c r="L1064" s="545"/>
      <c r="M1064" s="544"/>
    </row>
    <row r="1065" spans="1:13" s="74" customFormat="1" ht="14.4" customHeight="1" x14ac:dyDescent="0.3">
      <c r="A1065" s="544"/>
      <c r="B1065" s="552">
        <v>37067</v>
      </c>
      <c r="C1065" s="549" t="s">
        <v>1612</v>
      </c>
      <c r="D1065" s="545"/>
      <c r="E1065" s="544"/>
      <c r="F1065" s="544"/>
      <c r="G1065" s="544"/>
      <c r="H1065" s="75"/>
      <c r="J1065" s="544"/>
      <c r="K1065" s="544"/>
      <c r="L1065" s="545"/>
      <c r="M1065" s="544"/>
    </row>
    <row r="1066" spans="1:13" s="74" customFormat="1" ht="14.4" customHeight="1" x14ac:dyDescent="0.3">
      <c r="A1066" s="544"/>
      <c r="B1066" s="552">
        <v>42078</v>
      </c>
      <c r="C1066" s="549" t="s">
        <v>1613</v>
      </c>
      <c r="D1066" s="545"/>
      <c r="E1066" s="544"/>
      <c r="F1066" s="544"/>
      <c r="G1066" s="544"/>
      <c r="H1066" s="75"/>
      <c r="J1066" s="544"/>
      <c r="K1066" s="544"/>
      <c r="L1066" s="545"/>
      <c r="M1066" s="544"/>
    </row>
    <row r="1067" spans="1:13" s="74" customFormat="1" ht="14.4" customHeight="1" x14ac:dyDescent="0.3">
      <c r="A1067" s="544"/>
      <c r="B1067" s="552">
        <v>48038</v>
      </c>
      <c r="C1067" s="549" t="s">
        <v>1614</v>
      </c>
      <c r="D1067" s="545"/>
      <c r="E1067" s="544"/>
      <c r="F1067" s="544"/>
      <c r="G1067" s="544"/>
      <c r="H1067" s="75"/>
      <c r="J1067" s="544"/>
      <c r="K1067" s="544"/>
      <c r="L1067" s="545"/>
      <c r="M1067" s="544"/>
    </row>
    <row r="1068" spans="1:13" s="74" customFormat="1" ht="14.4" customHeight="1" x14ac:dyDescent="0.3">
      <c r="A1068" s="544"/>
      <c r="B1068" s="552">
        <v>33070</v>
      </c>
      <c r="C1068" s="549" t="s">
        <v>1615</v>
      </c>
      <c r="D1068" s="545"/>
      <c r="E1068" s="544"/>
      <c r="F1068" s="544"/>
      <c r="G1068" s="544"/>
      <c r="H1068" s="75"/>
      <c r="J1068" s="544"/>
      <c r="K1068" s="544"/>
      <c r="L1068" s="545"/>
      <c r="M1068" s="544"/>
    </row>
    <row r="1069" spans="1:13" s="74" customFormat="1" ht="14.4" customHeight="1" x14ac:dyDescent="0.3">
      <c r="A1069" s="544"/>
      <c r="B1069" s="552">
        <v>7080</v>
      </c>
      <c r="C1069" s="549" t="s">
        <v>1616</v>
      </c>
      <c r="D1069" s="545"/>
      <c r="E1069" s="544"/>
      <c r="F1069" s="544"/>
      <c r="G1069" s="544"/>
      <c r="H1069" s="75"/>
      <c r="J1069" s="544"/>
      <c r="K1069" s="544"/>
      <c r="L1069" s="545"/>
      <c r="M1069" s="544"/>
    </row>
    <row r="1070" spans="1:13" s="74" customFormat="1" ht="14.4" customHeight="1" x14ac:dyDescent="0.3">
      <c r="A1070" s="544"/>
      <c r="B1070" s="552">
        <v>42055</v>
      </c>
      <c r="C1070" s="549" t="s">
        <v>1617</v>
      </c>
      <c r="D1070" s="545"/>
      <c r="E1070" s="544"/>
      <c r="F1070" s="544"/>
      <c r="G1070" s="544"/>
      <c r="H1070" s="75"/>
      <c r="J1070" s="544"/>
      <c r="K1070" s="544"/>
      <c r="L1070" s="545"/>
      <c r="M1070" s="544"/>
    </row>
    <row r="1071" spans="1:13" s="74" customFormat="1" ht="14.4" customHeight="1" x14ac:dyDescent="0.3">
      <c r="A1071" s="544"/>
      <c r="B1071" s="552">
        <v>42060</v>
      </c>
      <c r="C1071" s="549" t="s">
        <v>1617</v>
      </c>
      <c r="D1071" s="545"/>
      <c r="E1071" s="544"/>
      <c r="F1071" s="544"/>
      <c r="G1071" s="544"/>
      <c r="H1071" s="75"/>
      <c r="J1071" s="544"/>
      <c r="K1071" s="544"/>
      <c r="L1071" s="545"/>
      <c r="M1071" s="544"/>
    </row>
    <row r="1072" spans="1:13" s="74" customFormat="1" ht="14.4" customHeight="1" x14ac:dyDescent="0.3">
      <c r="A1072" s="544"/>
      <c r="B1072" s="552">
        <v>78010</v>
      </c>
      <c r="C1072" s="549" t="s">
        <v>1618</v>
      </c>
      <c r="D1072" s="545"/>
      <c r="E1072" s="544"/>
      <c r="F1072" s="544"/>
      <c r="G1072" s="544"/>
      <c r="H1072" s="75"/>
      <c r="J1072" s="544"/>
      <c r="K1072" s="544"/>
      <c r="L1072" s="545"/>
      <c r="M1072" s="544"/>
    </row>
    <row r="1073" spans="1:13" s="74" customFormat="1" ht="14.4" customHeight="1" x14ac:dyDescent="0.3">
      <c r="A1073" s="544"/>
      <c r="B1073" s="552">
        <v>80140</v>
      </c>
      <c r="C1073" s="549" t="s">
        <v>1619</v>
      </c>
      <c r="D1073" s="545"/>
      <c r="E1073" s="544"/>
      <c r="F1073" s="544"/>
      <c r="G1073" s="544"/>
      <c r="H1073" s="75"/>
      <c r="J1073" s="544"/>
      <c r="K1073" s="544"/>
      <c r="L1073" s="545"/>
      <c r="M1073" s="544"/>
    </row>
    <row r="1074" spans="1:13" s="74" customFormat="1" ht="14.4" customHeight="1" x14ac:dyDescent="0.3">
      <c r="A1074" s="544"/>
      <c r="B1074" s="552">
        <v>78100</v>
      </c>
      <c r="C1074" s="549" t="s">
        <v>1620</v>
      </c>
      <c r="D1074" s="545"/>
      <c r="E1074" s="544"/>
      <c r="F1074" s="544"/>
      <c r="G1074" s="544"/>
      <c r="H1074" s="75"/>
      <c r="J1074" s="544"/>
      <c r="K1074" s="544"/>
      <c r="L1074" s="545"/>
      <c r="M1074" s="544"/>
    </row>
    <row r="1075" spans="1:13" s="74" customFormat="1" ht="14.4" customHeight="1" x14ac:dyDescent="0.3">
      <c r="A1075" s="544"/>
      <c r="B1075" s="552">
        <v>82015</v>
      </c>
      <c r="C1075" s="549" t="s">
        <v>1621</v>
      </c>
      <c r="D1075" s="545"/>
      <c r="E1075" s="544"/>
      <c r="F1075" s="544"/>
      <c r="G1075" s="544"/>
      <c r="H1075" s="75"/>
      <c r="J1075" s="544"/>
      <c r="K1075" s="544"/>
      <c r="L1075" s="545"/>
      <c r="M1075" s="544"/>
    </row>
    <row r="1076" spans="1:13" s="74" customFormat="1" ht="14.4" customHeight="1" x14ac:dyDescent="0.3">
      <c r="A1076" s="544"/>
      <c r="B1076" s="552">
        <v>40043</v>
      </c>
      <c r="C1076" s="549" t="s">
        <v>1622</v>
      </c>
      <c r="D1076" s="545"/>
      <c r="E1076" s="544"/>
      <c r="F1076" s="544"/>
      <c r="G1076" s="544"/>
      <c r="H1076" s="75"/>
      <c r="J1076" s="544"/>
      <c r="K1076" s="544"/>
      <c r="L1076" s="545"/>
      <c r="M1076" s="544"/>
    </row>
    <row r="1077" spans="1:13" s="74" customFormat="1" ht="14.4" customHeight="1" x14ac:dyDescent="0.3">
      <c r="A1077" s="544"/>
      <c r="B1077" s="552">
        <v>89008</v>
      </c>
      <c r="C1077" s="549" t="s">
        <v>1623</v>
      </c>
      <c r="D1077" s="545"/>
      <c r="E1077" s="544"/>
      <c r="F1077" s="544"/>
      <c r="G1077" s="544"/>
      <c r="H1077" s="75"/>
      <c r="J1077" s="544"/>
      <c r="K1077" s="544"/>
      <c r="L1077" s="545"/>
      <c r="M1077" s="544"/>
    </row>
    <row r="1078" spans="1:13" s="74" customFormat="1" ht="14.4" customHeight="1" x14ac:dyDescent="0.3">
      <c r="A1078" s="544"/>
      <c r="B1078" s="552">
        <v>42095</v>
      </c>
      <c r="C1078" s="549" t="s">
        <v>1624</v>
      </c>
      <c r="D1078" s="545"/>
      <c r="E1078" s="544"/>
      <c r="F1078" s="544"/>
      <c r="G1078" s="544"/>
      <c r="H1078" s="75"/>
      <c r="J1078" s="544"/>
      <c r="K1078" s="544"/>
      <c r="L1078" s="545"/>
      <c r="M1078" s="544"/>
    </row>
    <row r="1079" spans="1:13" s="74" customFormat="1" ht="14.4" customHeight="1" x14ac:dyDescent="0.3">
      <c r="A1079" s="544"/>
      <c r="B1079" s="552">
        <v>26015</v>
      </c>
      <c r="C1079" s="549" t="s">
        <v>1625</v>
      </c>
      <c r="D1079" s="545"/>
      <c r="E1079" s="544"/>
      <c r="F1079" s="544"/>
      <c r="G1079" s="544"/>
      <c r="H1079" s="75"/>
      <c r="J1079" s="544"/>
      <c r="K1079" s="544"/>
      <c r="L1079" s="545"/>
      <c r="M1079" s="544"/>
    </row>
    <row r="1080" spans="1:13" s="74" customFormat="1" ht="14.4" customHeight="1" x14ac:dyDescent="0.3">
      <c r="A1080" s="544"/>
      <c r="B1080" s="552">
        <v>78005</v>
      </c>
      <c r="C1080" s="549" t="s">
        <v>1626</v>
      </c>
      <c r="D1080" s="545"/>
      <c r="E1080" s="544"/>
      <c r="F1080" s="544"/>
      <c r="G1080" s="544"/>
      <c r="H1080" s="75"/>
      <c r="J1080" s="544"/>
      <c r="K1080" s="544"/>
      <c r="L1080" s="545"/>
      <c r="M1080" s="544"/>
    </row>
    <row r="1081" spans="1:13" s="74" customFormat="1" ht="14.4" customHeight="1" x14ac:dyDescent="0.3">
      <c r="A1081" s="544"/>
      <c r="B1081" s="552">
        <v>30015</v>
      </c>
      <c r="C1081" s="549" t="s">
        <v>1627</v>
      </c>
      <c r="D1081" s="545"/>
      <c r="E1081" s="544"/>
      <c r="F1081" s="544"/>
      <c r="G1081" s="544"/>
      <c r="H1081" s="75"/>
      <c r="J1081" s="544"/>
      <c r="K1081" s="544"/>
      <c r="L1081" s="545"/>
      <c r="M1081" s="544"/>
    </row>
    <row r="1082" spans="1:13" s="74" customFormat="1" ht="14.4" customHeight="1" x14ac:dyDescent="0.3">
      <c r="A1082" s="544"/>
      <c r="B1082" s="552">
        <v>87105</v>
      </c>
      <c r="C1082" s="549" t="s">
        <v>1628</v>
      </c>
      <c r="D1082" s="545"/>
      <c r="E1082" s="544"/>
      <c r="F1082" s="544"/>
      <c r="G1082" s="544"/>
      <c r="H1082" s="75"/>
      <c r="J1082" s="544"/>
      <c r="K1082" s="544"/>
      <c r="L1082" s="545"/>
      <c r="M1082" s="544"/>
    </row>
    <row r="1083" spans="1:13" s="74" customFormat="1" ht="14.4" customHeight="1" x14ac:dyDescent="0.3">
      <c r="A1083" s="544"/>
      <c r="B1083" s="552">
        <v>59020</v>
      </c>
      <c r="C1083" s="549" t="s">
        <v>1629</v>
      </c>
      <c r="D1083" s="545"/>
      <c r="E1083" s="544"/>
      <c r="F1083" s="544"/>
      <c r="G1083" s="544"/>
      <c r="H1083" s="75"/>
      <c r="J1083" s="544"/>
      <c r="K1083" s="544"/>
      <c r="L1083" s="545"/>
      <c r="M1083" s="544"/>
    </row>
    <row r="1084" spans="1:13" s="74" customFormat="1" ht="14.4" customHeight="1" x14ac:dyDescent="0.3">
      <c r="A1084" s="544"/>
      <c r="B1084" s="552">
        <v>71083</v>
      </c>
      <c r="C1084" s="549" t="s">
        <v>1630</v>
      </c>
      <c r="D1084" s="545"/>
      <c r="E1084" s="544"/>
      <c r="F1084" s="544"/>
      <c r="G1084" s="544"/>
      <c r="H1084" s="75"/>
      <c r="J1084" s="544"/>
      <c r="K1084" s="544"/>
      <c r="L1084" s="545"/>
      <c r="M1084" s="544"/>
    </row>
    <row r="1085" spans="1:13" s="74" customFormat="1" ht="14.4" customHeight="1" x14ac:dyDescent="0.3">
      <c r="A1085" s="544"/>
      <c r="B1085" s="552">
        <v>71090</v>
      </c>
      <c r="C1085" s="549" t="s">
        <v>1631</v>
      </c>
      <c r="D1085" s="545"/>
      <c r="E1085" s="544"/>
      <c r="F1085" s="544"/>
      <c r="G1085" s="544"/>
      <c r="H1085" s="75"/>
      <c r="J1085" s="544"/>
      <c r="K1085" s="544"/>
      <c r="L1085" s="545"/>
      <c r="M1085" s="544"/>
    </row>
    <row r="1086" spans="1:13" s="74" customFormat="1" ht="14.4" customHeight="1" x14ac:dyDescent="0.3">
      <c r="A1086" s="544"/>
      <c r="B1086" s="552">
        <v>56005</v>
      </c>
      <c r="C1086" s="549" t="s">
        <v>1632</v>
      </c>
      <c r="D1086" s="545"/>
      <c r="E1086" s="544"/>
      <c r="F1086" s="544"/>
      <c r="G1086" s="544"/>
      <c r="H1086" s="75"/>
      <c r="J1086" s="544"/>
      <c r="K1086" s="544"/>
      <c r="L1086" s="545"/>
      <c r="M1086" s="544"/>
    </row>
    <row r="1087" spans="1:13" s="74" customFormat="1" ht="14.4" customHeight="1" x14ac:dyDescent="0.3">
      <c r="A1087" s="544"/>
      <c r="B1087" s="552">
        <v>59025</v>
      </c>
      <c r="C1087" s="549" t="s">
        <v>1633</v>
      </c>
      <c r="D1087" s="545"/>
      <c r="E1087" s="544"/>
      <c r="F1087" s="544"/>
      <c r="G1087" s="544"/>
      <c r="H1087" s="75"/>
      <c r="J1087" s="544"/>
      <c r="K1087" s="544"/>
      <c r="L1087" s="545"/>
      <c r="M1087" s="544"/>
    </row>
    <row r="1088" spans="1:13" s="74" customFormat="1" ht="14.4" customHeight="1" x14ac:dyDescent="0.3">
      <c r="A1088" s="544"/>
      <c r="B1088" s="552">
        <v>39062</v>
      </c>
      <c r="C1088" s="549" t="s">
        <v>1634</v>
      </c>
      <c r="D1088" s="545"/>
      <c r="E1088" s="544"/>
      <c r="F1088" s="544"/>
      <c r="G1088" s="544"/>
      <c r="H1088" s="75"/>
      <c r="J1088" s="544"/>
      <c r="K1088" s="544"/>
      <c r="L1088" s="545"/>
      <c r="M1088" s="544"/>
    </row>
    <row r="1089" spans="1:13" s="74" customFormat="1" ht="14.4" customHeight="1" x14ac:dyDescent="0.3">
      <c r="A1089" s="544"/>
      <c r="B1089" s="552">
        <v>85025</v>
      </c>
      <c r="C1089" s="549" t="s">
        <v>1635</v>
      </c>
      <c r="D1089" s="545"/>
      <c r="E1089" s="544"/>
      <c r="F1089" s="544"/>
      <c r="G1089" s="544"/>
      <c r="H1089" s="75"/>
      <c r="J1089" s="544"/>
      <c r="K1089" s="544"/>
      <c r="L1089" s="545"/>
      <c r="M1089" s="544"/>
    </row>
    <row r="1090" spans="1:13" s="74" customFormat="1" ht="14.4" customHeight="1" x14ac:dyDescent="0.3">
      <c r="A1090" s="544"/>
      <c r="B1090" s="552">
        <v>32085</v>
      </c>
      <c r="C1090" s="549" t="s">
        <v>1636</v>
      </c>
      <c r="D1090" s="545"/>
      <c r="E1090" s="544"/>
      <c r="F1090" s="544"/>
      <c r="G1090" s="544"/>
      <c r="H1090" s="75"/>
      <c r="J1090" s="544"/>
      <c r="K1090" s="544"/>
      <c r="L1090" s="545"/>
      <c r="M1090" s="544"/>
    </row>
    <row r="1091" spans="1:13" s="74" customFormat="1" ht="14.4" customHeight="1" x14ac:dyDescent="0.3">
      <c r="A1091" s="544"/>
      <c r="B1091" s="552">
        <v>84070</v>
      </c>
      <c r="C1091" s="549" t="s">
        <v>1637</v>
      </c>
      <c r="D1091" s="545"/>
      <c r="E1091" s="544"/>
      <c r="F1091" s="544"/>
      <c r="G1091" s="544"/>
      <c r="H1091" s="75"/>
      <c r="J1091" s="544"/>
      <c r="K1091" s="544"/>
      <c r="L1091" s="545"/>
      <c r="M1091" s="544"/>
    </row>
    <row r="1092" spans="1:13" s="74" customFormat="1" ht="14.4" customHeight="1" x14ac:dyDescent="0.3">
      <c r="A1092" s="544"/>
      <c r="B1092" s="552">
        <v>47030</v>
      </c>
      <c r="C1092" s="549" t="s">
        <v>1638</v>
      </c>
      <c r="D1092" s="545"/>
      <c r="E1092" s="544"/>
      <c r="F1092" s="544"/>
      <c r="G1092" s="544"/>
      <c r="H1092" s="75"/>
      <c r="J1092" s="544"/>
      <c r="K1092" s="544"/>
      <c r="L1092" s="545"/>
      <c r="M1092" s="544"/>
    </row>
    <row r="1093" spans="1:13" s="74" customFormat="1" ht="14.4" customHeight="1" x14ac:dyDescent="0.3">
      <c r="A1093" s="544"/>
      <c r="B1093" s="552">
        <v>39077</v>
      </c>
      <c r="C1093" s="549" t="s">
        <v>1639</v>
      </c>
      <c r="D1093" s="545"/>
      <c r="E1093" s="544"/>
      <c r="F1093" s="544"/>
      <c r="G1093" s="544"/>
      <c r="H1093" s="75"/>
      <c r="J1093" s="544"/>
      <c r="K1093" s="544"/>
      <c r="L1093" s="545"/>
      <c r="M1093" s="544"/>
    </row>
    <row r="1094" spans="1:13" s="74" customFormat="1" ht="14.4" customHeight="1" x14ac:dyDescent="0.3">
      <c r="A1094" s="544"/>
      <c r="B1094" s="552">
        <v>47025</v>
      </c>
      <c r="C1094" s="549" t="s">
        <v>1640</v>
      </c>
      <c r="D1094" s="545"/>
      <c r="E1094" s="544"/>
      <c r="F1094" s="544"/>
      <c r="G1094" s="544"/>
      <c r="H1094" s="75"/>
      <c r="J1094" s="544"/>
      <c r="K1094" s="544"/>
      <c r="L1094" s="545"/>
      <c r="M1094" s="544"/>
    </row>
    <row r="1095" spans="1:13" s="74" customFormat="1" ht="14.4" customHeight="1" x14ac:dyDescent="0.3">
      <c r="A1095" s="544"/>
      <c r="B1095" s="552">
        <v>44080</v>
      </c>
      <c r="C1095" s="549" t="s">
        <v>1641</v>
      </c>
      <c r="D1095" s="545"/>
      <c r="E1095" s="544"/>
      <c r="F1095" s="544"/>
      <c r="G1095" s="544"/>
      <c r="H1095" s="75"/>
      <c r="J1095" s="544"/>
      <c r="K1095" s="544"/>
      <c r="L1095" s="545"/>
      <c r="M1095" s="544"/>
    </row>
    <row r="1096" spans="1:13" s="74" customFormat="1" ht="14.4" customHeight="1" x14ac:dyDescent="0.3">
      <c r="A1096" s="544"/>
      <c r="B1096" s="552">
        <v>41098</v>
      </c>
      <c r="C1096" s="549" t="s">
        <v>1642</v>
      </c>
      <c r="D1096" s="545"/>
      <c r="E1096" s="544"/>
      <c r="F1096" s="544"/>
      <c r="G1096" s="544"/>
      <c r="H1096" s="75"/>
      <c r="J1096" s="544"/>
      <c r="K1096" s="544"/>
      <c r="L1096" s="545"/>
      <c r="M1096" s="544"/>
    </row>
    <row r="1097" spans="1:13" s="74" customFormat="1" ht="14.4" customHeight="1" x14ac:dyDescent="0.3">
      <c r="A1097" s="544"/>
      <c r="B1097" s="552">
        <v>76035</v>
      </c>
      <c r="C1097" s="549" t="s">
        <v>1643</v>
      </c>
      <c r="D1097" s="545"/>
      <c r="E1097" s="544"/>
      <c r="F1097" s="544"/>
      <c r="G1097" s="544"/>
      <c r="H1097" s="75"/>
      <c r="J1097" s="544"/>
      <c r="K1097" s="544"/>
      <c r="L1097" s="545"/>
      <c r="M1097" s="544"/>
    </row>
    <row r="1098" spans="1:13" s="74" customFormat="1" ht="14.4" customHeight="1" x14ac:dyDescent="0.3">
      <c r="A1098" s="544"/>
      <c r="B1098" s="552">
        <v>77060</v>
      </c>
      <c r="C1098" s="549" t="s">
        <v>1644</v>
      </c>
      <c r="D1098" s="545"/>
      <c r="E1098" s="544"/>
      <c r="F1098" s="544"/>
      <c r="G1098" s="544"/>
      <c r="H1098" s="75"/>
      <c r="J1098" s="544"/>
      <c r="K1098" s="544"/>
      <c r="L1098" s="545"/>
      <c r="M1098" s="544"/>
    </row>
    <row r="1099" spans="1:13" s="74" customFormat="1" ht="14.4" customHeight="1" x14ac:dyDescent="0.3">
      <c r="A1099" s="544"/>
      <c r="B1099" s="552">
        <v>41065</v>
      </c>
      <c r="C1099" s="549" t="s">
        <v>1645</v>
      </c>
      <c r="D1099" s="545"/>
      <c r="E1099" s="544"/>
      <c r="F1099" s="544"/>
      <c r="G1099" s="544"/>
      <c r="H1099" s="75"/>
      <c r="J1099" s="544"/>
      <c r="K1099" s="544"/>
      <c r="L1099" s="545"/>
      <c r="M1099" s="544"/>
    </row>
    <row r="1100" spans="1:13" s="74" customFormat="1" ht="14.4" customHeight="1" x14ac:dyDescent="0.3">
      <c r="A1100" s="544"/>
      <c r="B1100" s="552">
        <v>66032</v>
      </c>
      <c r="C1100" s="549" t="s">
        <v>1646</v>
      </c>
      <c r="D1100" s="545"/>
      <c r="E1100" s="544"/>
      <c r="F1100" s="544"/>
      <c r="G1100" s="544"/>
      <c r="H1100" s="75"/>
      <c r="J1100" s="544"/>
      <c r="K1100" s="544"/>
      <c r="L1100" s="545"/>
      <c r="M1100" s="544"/>
    </row>
    <row r="1101" spans="1:13" s="74" customFormat="1" ht="14.4" customHeight="1" x14ac:dyDescent="0.3">
      <c r="A1101" s="544"/>
      <c r="B1101" s="552">
        <v>49040</v>
      </c>
      <c r="C1101" s="549" t="s">
        <v>1647</v>
      </c>
      <c r="D1101" s="545"/>
      <c r="E1101" s="544"/>
      <c r="F1101" s="544"/>
      <c r="G1101" s="544"/>
      <c r="H1101" s="75"/>
      <c r="J1101" s="544"/>
      <c r="K1101" s="544"/>
      <c r="L1101" s="545"/>
      <c r="M1101" s="544"/>
    </row>
    <row r="1102" spans="1:13" s="74" customFormat="1" ht="14.4" customHeight="1" x14ac:dyDescent="0.3">
      <c r="A1102" s="544"/>
      <c r="B1102" s="552">
        <v>42088</v>
      </c>
      <c r="C1102" s="549" t="s">
        <v>1648</v>
      </c>
      <c r="D1102" s="545"/>
      <c r="E1102" s="544"/>
      <c r="F1102" s="544"/>
      <c r="G1102" s="544"/>
      <c r="H1102" s="75"/>
      <c r="J1102" s="544"/>
      <c r="K1102" s="544"/>
      <c r="L1102" s="545"/>
      <c r="M1102" s="544"/>
    </row>
    <row r="1103" spans="1:13" s="74" customFormat="1" ht="14.4" customHeight="1" x14ac:dyDescent="0.3">
      <c r="A1103" s="544"/>
      <c r="B1103" s="552">
        <v>40017</v>
      </c>
      <c r="C1103" s="549" t="s">
        <v>1649</v>
      </c>
      <c r="D1103" s="545"/>
      <c r="E1103" s="544"/>
      <c r="F1103" s="544"/>
      <c r="G1103" s="544"/>
      <c r="H1103" s="75"/>
      <c r="J1103" s="544"/>
      <c r="K1103" s="544"/>
      <c r="L1103" s="545"/>
      <c r="M1103" s="544"/>
    </row>
    <row r="1104" spans="1:13" s="74" customFormat="1" ht="14.4" customHeight="1" x14ac:dyDescent="0.3">
      <c r="A1104" s="544"/>
      <c r="B1104" s="552">
        <v>51020</v>
      </c>
      <c r="C1104" s="549" t="s">
        <v>1650</v>
      </c>
      <c r="D1104" s="545"/>
      <c r="E1104" s="544"/>
      <c r="F1104" s="544"/>
      <c r="G1104" s="544"/>
      <c r="H1104" s="75"/>
      <c r="J1104" s="544"/>
      <c r="K1104" s="544"/>
      <c r="L1104" s="545"/>
      <c r="M1104" s="544"/>
    </row>
    <row r="1105" spans="1:13" s="74" customFormat="1" ht="14.4" customHeight="1" x14ac:dyDescent="0.3">
      <c r="A1105" s="544"/>
      <c r="B1105" s="552">
        <v>53072</v>
      </c>
      <c r="C1105" s="549" t="s">
        <v>1651</v>
      </c>
      <c r="D1105" s="545"/>
      <c r="E1105" s="544"/>
      <c r="F1105" s="544"/>
      <c r="G1105" s="544"/>
      <c r="H1105" s="75"/>
      <c r="J1105" s="544"/>
      <c r="K1105" s="544"/>
      <c r="L1105" s="545"/>
      <c r="M1105" s="544"/>
    </row>
    <row r="1106" spans="1:13" s="74" customFormat="1" ht="14.4" customHeight="1" x14ac:dyDescent="0.3">
      <c r="A1106" s="544"/>
      <c r="B1106" s="552">
        <v>99125</v>
      </c>
      <c r="C1106" s="549" t="s">
        <v>1652</v>
      </c>
      <c r="D1106" s="545"/>
      <c r="E1106" s="544"/>
      <c r="F1106" s="544"/>
      <c r="G1106" s="544"/>
      <c r="H1106" s="75"/>
      <c r="J1106" s="544"/>
      <c r="K1106" s="544"/>
      <c r="L1106" s="545"/>
      <c r="M1106" s="544"/>
    </row>
    <row r="1107" spans="1:13" s="74" customFormat="1" ht="14.4" customHeight="1" x14ac:dyDescent="0.3">
      <c r="A1107" s="544"/>
      <c r="B1107" s="552">
        <v>99105</v>
      </c>
      <c r="C1107" s="549" t="s">
        <v>1653</v>
      </c>
      <c r="D1107" s="545"/>
      <c r="E1107" s="544"/>
      <c r="F1107" s="544"/>
      <c r="G1107" s="544"/>
      <c r="H1107" s="75"/>
      <c r="J1107" s="544"/>
      <c r="K1107" s="544"/>
      <c r="L1107" s="545"/>
      <c r="M1107" s="544"/>
    </row>
    <row r="1108" spans="1:13" s="74" customFormat="1" ht="14.4" customHeight="1" x14ac:dyDescent="0.3">
      <c r="A1108" s="544"/>
      <c r="B1108" s="552">
        <v>99085</v>
      </c>
      <c r="C1108" s="549" t="s">
        <v>1654</v>
      </c>
      <c r="D1108" s="545"/>
      <c r="E1108" s="544"/>
      <c r="F1108" s="544"/>
      <c r="G1108" s="544"/>
      <c r="H1108" s="75"/>
      <c r="J1108" s="544"/>
      <c r="K1108" s="544"/>
      <c r="L1108" s="545"/>
      <c r="M1108" s="544"/>
    </row>
    <row r="1109" spans="1:13" s="74" customFormat="1" ht="14.4" customHeight="1" x14ac:dyDescent="0.3">
      <c r="A1109" s="544"/>
      <c r="B1109" s="552">
        <v>99140</v>
      </c>
      <c r="C1109" s="549" t="s">
        <v>1655</v>
      </c>
      <c r="D1109" s="545"/>
      <c r="E1109" s="544"/>
      <c r="F1109" s="544"/>
      <c r="G1109" s="544"/>
      <c r="H1109" s="75"/>
      <c r="J1109" s="544"/>
      <c r="K1109" s="544"/>
      <c r="L1109" s="545"/>
      <c r="M1109" s="544"/>
    </row>
    <row r="1110" spans="1:13" s="74" customFormat="1" ht="14.4" customHeight="1" x14ac:dyDescent="0.3">
      <c r="A1110" s="544"/>
      <c r="B1110" s="552">
        <v>99090</v>
      </c>
      <c r="C1110" s="549" t="s">
        <v>1656</v>
      </c>
      <c r="D1110" s="545"/>
      <c r="E1110" s="544"/>
      <c r="F1110" s="544"/>
      <c r="G1110" s="544"/>
      <c r="H1110" s="75"/>
      <c r="J1110" s="544"/>
      <c r="K1110" s="544"/>
      <c r="L1110" s="545"/>
      <c r="M1110" s="544"/>
    </row>
    <row r="1111" spans="1:13" s="74" customFormat="1" ht="14.4" customHeight="1" x14ac:dyDescent="0.3">
      <c r="A1111" s="544"/>
      <c r="B1111" s="552">
        <v>99130</v>
      </c>
      <c r="C1111" s="549" t="s">
        <v>1657</v>
      </c>
      <c r="D1111" s="545"/>
      <c r="E1111" s="544"/>
      <c r="F1111" s="544"/>
      <c r="G1111" s="544"/>
      <c r="H1111" s="75"/>
      <c r="J1111" s="544"/>
      <c r="K1111" s="544"/>
      <c r="L1111" s="545"/>
      <c r="M1111" s="544"/>
    </row>
    <row r="1112" spans="1:13" s="74" customFormat="1" ht="14.4" customHeight="1" x14ac:dyDescent="0.3">
      <c r="A1112" s="544"/>
      <c r="B1112" s="552">
        <v>99110</v>
      </c>
      <c r="C1112" s="549" t="s">
        <v>1658</v>
      </c>
      <c r="D1112" s="545"/>
      <c r="E1112" s="544"/>
      <c r="F1112" s="544"/>
      <c r="G1112" s="544"/>
      <c r="H1112" s="75"/>
      <c r="J1112" s="544"/>
      <c r="K1112" s="544"/>
      <c r="L1112" s="545"/>
      <c r="M1112" s="544"/>
    </row>
    <row r="1113" spans="1:13" s="74" customFormat="1" ht="14.4" customHeight="1" x14ac:dyDescent="0.3">
      <c r="A1113" s="544"/>
      <c r="B1113" s="552">
        <v>99095</v>
      </c>
      <c r="C1113" s="549" t="s">
        <v>1659</v>
      </c>
      <c r="D1113" s="545"/>
      <c r="E1113" s="544"/>
      <c r="F1113" s="544"/>
      <c r="G1113" s="544"/>
      <c r="H1113" s="75"/>
      <c r="J1113" s="544"/>
      <c r="K1113" s="544"/>
      <c r="L1113" s="545"/>
      <c r="M1113" s="544"/>
    </row>
    <row r="1114" spans="1:13" s="74" customFormat="1" ht="14.4" customHeight="1" x14ac:dyDescent="0.3">
      <c r="A1114" s="544"/>
      <c r="B1114" s="552">
        <v>99075</v>
      </c>
      <c r="C1114" s="549" t="s">
        <v>1660</v>
      </c>
      <c r="D1114" s="545"/>
      <c r="E1114" s="544"/>
      <c r="F1114" s="544"/>
      <c r="G1114" s="544"/>
      <c r="H1114" s="75"/>
      <c r="J1114" s="544"/>
      <c r="K1114" s="544"/>
      <c r="L1114" s="545"/>
      <c r="M1114" s="544"/>
    </row>
    <row r="1115" spans="1:13" s="74" customFormat="1" ht="14.4" customHeight="1" x14ac:dyDescent="0.3">
      <c r="A1115" s="544"/>
      <c r="B1115" s="552">
        <v>99120</v>
      </c>
      <c r="C1115" s="549" t="s">
        <v>1661</v>
      </c>
      <c r="D1115" s="545"/>
      <c r="E1115" s="544"/>
      <c r="F1115" s="544"/>
      <c r="G1115" s="544"/>
      <c r="H1115" s="75"/>
      <c r="J1115" s="544"/>
      <c r="K1115" s="544"/>
      <c r="L1115" s="545"/>
      <c r="M1115" s="544"/>
    </row>
    <row r="1116" spans="1:13" s="74" customFormat="1" ht="14.4" customHeight="1" x14ac:dyDescent="0.3">
      <c r="A1116" s="544"/>
      <c r="B1116" s="552">
        <v>99115</v>
      </c>
      <c r="C1116" s="549" t="s">
        <v>1662</v>
      </c>
      <c r="D1116" s="545"/>
      <c r="E1116" s="544"/>
      <c r="F1116" s="544"/>
      <c r="G1116" s="544"/>
      <c r="H1116" s="75"/>
      <c r="J1116" s="544"/>
      <c r="K1116" s="544"/>
      <c r="L1116" s="545"/>
      <c r="M1116" s="544"/>
    </row>
    <row r="1117" spans="1:13" s="74" customFormat="1" ht="14.4" customHeight="1" x14ac:dyDescent="0.3">
      <c r="A1117" s="544"/>
      <c r="B1117" s="552">
        <v>99135</v>
      </c>
      <c r="C1117" s="549" t="s">
        <v>1663</v>
      </c>
      <c r="D1117" s="545"/>
      <c r="E1117" s="544"/>
      <c r="F1117" s="544"/>
      <c r="G1117" s="544"/>
      <c r="H1117" s="75"/>
      <c r="J1117" s="544"/>
      <c r="K1117" s="544"/>
      <c r="L1117" s="545"/>
      <c r="M1117" s="544"/>
    </row>
    <row r="1118" spans="1:13" s="74" customFormat="1" ht="14.4" customHeight="1" x14ac:dyDescent="0.3">
      <c r="A1118" s="544"/>
      <c r="B1118" s="552">
        <v>99100</v>
      </c>
      <c r="C1118" s="549" t="s">
        <v>1664</v>
      </c>
      <c r="D1118" s="545"/>
      <c r="E1118" s="544"/>
      <c r="F1118" s="544"/>
      <c r="G1118" s="544"/>
      <c r="H1118" s="75"/>
      <c r="J1118" s="544"/>
      <c r="K1118" s="544"/>
      <c r="L1118" s="545"/>
      <c r="M1118" s="544"/>
    </row>
    <row r="1119" spans="1:13" s="74" customFormat="1" ht="14.4" customHeight="1" x14ac:dyDescent="0.3">
      <c r="A1119" s="544"/>
      <c r="B1119" s="552">
        <v>99080</v>
      </c>
      <c r="C1119" s="549" t="s">
        <v>1665</v>
      </c>
      <c r="D1119" s="545"/>
      <c r="E1119" s="544"/>
      <c r="F1119" s="544"/>
      <c r="G1119" s="544"/>
      <c r="H1119" s="75"/>
      <c r="J1119" s="544"/>
      <c r="K1119" s="544"/>
      <c r="L1119" s="545"/>
      <c r="M1119" s="544"/>
    </row>
    <row r="1120" spans="1:13" s="74" customFormat="1" ht="14.4" customHeight="1" x14ac:dyDescent="0.3">
      <c r="A1120" s="544"/>
      <c r="B1120" s="552">
        <v>62920</v>
      </c>
      <c r="C1120" s="549" t="s">
        <v>1666</v>
      </c>
      <c r="D1120" s="545"/>
      <c r="E1120" s="544"/>
      <c r="F1120" s="544"/>
      <c r="G1120" s="544"/>
      <c r="H1120" s="75"/>
      <c r="J1120" s="544"/>
      <c r="K1120" s="544"/>
      <c r="L1120" s="545"/>
      <c r="M1120" s="544"/>
    </row>
    <row r="1121" spans="1:13" s="74" customFormat="1" ht="14.4" customHeight="1" x14ac:dyDescent="0.3">
      <c r="A1121" s="544"/>
      <c r="B1121" s="552">
        <v>62906</v>
      </c>
      <c r="C1121" s="549" t="s">
        <v>1667</v>
      </c>
      <c r="D1121" s="545"/>
      <c r="E1121" s="544"/>
      <c r="F1121" s="544"/>
      <c r="G1121" s="544"/>
      <c r="H1121" s="75"/>
      <c r="J1121" s="544"/>
      <c r="K1121" s="544"/>
      <c r="L1121" s="545"/>
      <c r="M1121" s="544"/>
    </row>
    <row r="1122" spans="1:13" s="74" customFormat="1" ht="14.4" customHeight="1" x14ac:dyDescent="0.3">
      <c r="A1122" s="544"/>
      <c r="B1122" s="552">
        <v>79920</v>
      </c>
      <c r="C1122" s="549" t="s">
        <v>1668</v>
      </c>
      <c r="D1122" s="545"/>
      <c r="E1122" s="544"/>
      <c r="F1122" s="544"/>
      <c r="G1122" s="544"/>
      <c r="H1122" s="75"/>
      <c r="J1122" s="544"/>
      <c r="K1122" s="544"/>
      <c r="L1122" s="545"/>
      <c r="M1122" s="544"/>
    </row>
    <row r="1123" spans="1:13" s="74" customFormat="1" ht="14.4" customHeight="1" x14ac:dyDescent="0.3">
      <c r="A1123" s="544"/>
      <c r="B1123" s="552">
        <v>99904</v>
      </c>
      <c r="C1123" s="549" t="s">
        <v>1669</v>
      </c>
      <c r="D1123" s="545"/>
      <c r="E1123" s="544"/>
      <c r="F1123" s="544"/>
      <c r="G1123" s="544"/>
      <c r="H1123" s="75"/>
      <c r="J1123" s="544"/>
      <c r="K1123" s="544"/>
      <c r="L1123" s="545"/>
      <c r="M1123" s="544"/>
    </row>
    <row r="1124" spans="1:13" s="74" customFormat="1" ht="14.4" customHeight="1" x14ac:dyDescent="0.3">
      <c r="A1124" s="544"/>
      <c r="B1124" s="552">
        <v>62918</v>
      </c>
      <c r="C1124" s="549" t="s">
        <v>1670</v>
      </c>
      <c r="D1124" s="545"/>
      <c r="E1124" s="544"/>
      <c r="F1124" s="544"/>
      <c r="G1124" s="544"/>
      <c r="H1124" s="75"/>
      <c r="J1124" s="544"/>
      <c r="K1124" s="544"/>
      <c r="L1124" s="545"/>
      <c r="M1124" s="544"/>
    </row>
    <row r="1125" spans="1:13" s="74" customFormat="1" ht="14.4" customHeight="1" x14ac:dyDescent="0.3">
      <c r="A1125" s="544"/>
      <c r="B1125" s="552">
        <v>93908</v>
      </c>
      <c r="C1125" s="549" t="s">
        <v>1671</v>
      </c>
      <c r="D1125" s="545"/>
      <c r="E1125" s="544"/>
      <c r="F1125" s="544"/>
      <c r="G1125" s="544"/>
      <c r="H1125" s="75"/>
      <c r="J1125" s="544"/>
      <c r="K1125" s="544"/>
      <c r="L1125" s="545"/>
      <c r="M1125" s="544"/>
    </row>
    <row r="1126" spans="1:13" s="74" customFormat="1" ht="14.4" customHeight="1" x14ac:dyDescent="0.3">
      <c r="A1126" s="544"/>
      <c r="B1126" s="552">
        <v>97908</v>
      </c>
      <c r="C1126" s="549" t="s">
        <v>415</v>
      </c>
      <c r="D1126" s="545"/>
      <c r="E1126" s="544"/>
      <c r="F1126" s="544"/>
      <c r="G1126" s="544"/>
      <c r="H1126" s="75"/>
      <c r="J1126" s="544"/>
      <c r="K1126" s="544"/>
      <c r="L1126" s="545"/>
      <c r="M1126" s="544"/>
    </row>
    <row r="1127" spans="1:13" s="74" customFormat="1" ht="14.4" customHeight="1" x14ac:dyDescent="0.3">
      <c r="A1127" s="544"/>
      <c r="B1127" s="552">
        <v>83904</v>
      </c>
      <c r="C1127" s="549" t="s">
        <v>1672</v>
      </c>
      <c r="D1127" s="545"/>
      <c r="E1127" s="544"/>
      <c r="F1127" s="544"/>
      <c r="G1127" s="544"/>
      <c r="H1127" s="75"/>
      <c r="J1127" s="544"/>
      <c r="K1127" s="544"/>
      <c r="L1127" s="545"/>
      <c r="M1127" s="544"/>
    </row>
    <row r="1128" spans="1:13" s="74" customFormat="1" ht="14.4" customHeight="1" x14ac:dyDescent="0.3">
      <c r="A1128" s="544"/>
      <c r="B1128" s="552">
        <v>3904</v>
      </c>
      <c r="C1128" s="549" t="s">
        <v>1673</v>
      </c>
      <c r="D1128" s="545"/>
      <c r="E1128" s="544"/>
      <c r="F1128" s="544"/>
      <c r="G1128" s="544"/>
      <c r="H1128" s="75"/>
      <c r="J1128" s="544"/>
      <c r="K1128" s="544"/>
      <c r="L1128" s="545"/>
      <c r="M1128" s="544"/>
    </row>
    <row r="1129" spans="1:13" s="74" customFormat="1" ht="14.4" customHeight="1" x14ac:dyDescent="0.3">
      <c r="A1129" s="544"/>
      <c r="B1129" s="552">
        <v>4904</v>
      </c>
      <c r="C1129" s="549" t="s">
        <v>1674</v>
      </c>
      <c r="D1129" s="545"/>
      <c r="E1129" s="544"/>
      <c r="F1129" s="544"/>
      <c r="G1129" s="544"/>
      <c r="H1129" s="75"/>
      <c r="J1129" s="544"/>
      <c r="K1129" s="544"/>
      <c r="L1129" s="545"/>
      <c r="M1129" s="544"/>
    </row>
    <row r="1130" spans="1:13" s="74" customFormat="1" ht="14.4" customHeight="1" x14ac:dyDescent="0.3">
      <c r="A1130" s="544"/>
      <c r="B1130" s="552">
        <v>83912</v>
      </c>
      <c r="C1130" s="549" t="s">
        <v>1675</v>
      </c>
      <c r="D1130" s="545"/>
      <c r="E1130" s="544"/>
      <c r="F1130" s="544"/>
      <c r="G1130" s="544"/>
      <c r="H1130" s="75"/>
      <c r="J1130" s="544"/>
      <c r="K1130" s="544"/>
      <c r="L1130" s="545"/>
      <c r="M1130" s="544"/>
    </row>
    <row r="1131" spans="1:13" s="74" customFormat="1" ht="14.4" customHeight="1" x14ac:dyDescent="0.3">
      <c r="A1131" s="544"/>
      <c r="B1131" s="552">
        <v>93906</v>
      </c>
      <c r="C1131" s="549" t="s">
        <v>1676</v>
      </c>
      <c r="D1131" s="545"/>
      <c r="E1131" s="544"/>
      <c r="F1131" s="544"/>
      <c r="G1131" s="544"/>
      <c r="H1131" s="75"/>
      <c r="J1131" s="544"/>
      <c r="K1131" s="544"/>
      <c r="L1131" s="545"/>
      <c r="M1131" s="544"/>
    </row>
    <row r="1132" spans="1:13" s="74" customFormat="1" ht="14.4" customHeight="1" x14ac:dyDescent="0.3">
      <c r="A1132" s="544"/>
      <c r="B1132" s="552">
        <v>79904</v>
      </c>
      <c r="C1132" s="549" t="s">
        <v>1677</v>
      </c>
      <c r="D1132" s="545"/>
      <c r="E1132" s="544"/>
      <c r="F1132" s="544"/>
      <c r="G1132" s="544"/>
      <c r="H1132" s="75"/>
      <c r="J1132" s="544"/>
      <c r="K1132" s="544"/>
      <c r="L1132" s="545"/>
      <c r="M1132" s="544"/>
    </row>
    <row r="1133" spans="1:13" s="74" customFormat="1" ht="14.4" customHeight="1" x14ac:dyDescent="0.3">
      <c r="A1133" s="544"/>
      <c r="B1133" s="552">
        <v>9904</v>
      </c>
      <c r="C1133" s="549" t="s">
        <v>1678</v>
      </c>
      <c r="D1133" s="545"/>
      <c r="E1133" s="544"/>
      <c r="F1133" s="544"/>
      <c r="G1133" s="544"/>
      <c r="H1133" s="75"/>
      <c r="J1133" s="544"/>
      <c r="K1133" s="544"/>
      <c r="L1133" s="545"/>
      <c r="M1133" s="544"/>
    </row>
    <row r="1134" spans="1:13" s="74" customFormat="1" ht="14.4" customHeight="1" x14ac:dyDescent="0.3">
      <c r="A1134" s="544"/>
      <c r="B1134" s="552">
        <v>7912</v>
      </c>
      <c r="C1134" s="549" t="s">
        <v>1679</v>
      </c>
      <c r="D1134" s="545"/>
      <c r="E1134" s="544"/>
      <c r="F1134" s="544"/>
      <c r="G1134" s="544"/>
      <c r="H1134" s="75"/>
      <c r="J1134" s="544"/>
      <c r="K1134" s="544"/>
      <c r="L1134" s="545"/>
      <c r="M1134" s="544"/>
    </row>
    <row r="1135" spans="1:13" s="74" customFormat="1" ht="14.4" customHeight="1" x14ac:dyDescent="0.3">
      <c r="A1135" s="544"/>
      <c r="B1135" s="552">
        <v>91902</v>
      </c>
      <c r="C1135" s="549" t="s">
        <v>1680</v>
      </c>
      <c r="D1135" s="545"/>
      <c r="E1135" s="544"/>
      <c r="F1135" s="544"/>
      <c r="G1135" s="544"/>
      <c r="H1135" s="75"/>
      <c r="J1135" s="544"/>
      <c r="K1135" s="544"/>
      <c r="L1135" s="545"/>
      <c r="M1135" s="544"/>
    </row>
    <row r="1136" spans="1:13" s="74" customFormat="1" ht="14.4" customHeight="1" x14ac:dyDescent="0.3">
      <c r="A1136" s="544"/>
      <c r="B1136" s="552">
        <v>95902</v>
      </c>
      <c r="C1136" s="549" t="s">
        <v>1681</v>
      </c>
      <c r="D1136" s="545"/>
      <c r="E1136" s="544"/>
      <c r="F1136" s="544"/>
      <c r="G1136" s="544"/>
      <c r="H1136" s="75"/>
      <c r="J1136" s="544"/>
      <c r="K1136" s="544"/>
      <c r="L1136" s="545"/>
      <c r="M1136" s="544"/>
    </row>
    <row r="1137" spans="1:13" s="74" customFormat="1" ht="14.4" customHeight="1" x14ac:dyDescent="0.3">
      <c r="A1137" s="544"/>
      <c r="B1137" s="552">
        <v>79910</v>
      </c>
      <c r="C1137" s="549" t="s">
        <v>1682</v>
      </c>
      <c r="D1137" s="545"/>
      <c r="E1137" s="544"/>
      <c r="F1137" s="544"/>
      <c r="G1137" s="544"/>
      <c r="H1137" s="75"/>
      <c r="J1137" s="544"/>
      <c r="K1137" s="544"/>
      <c r="L1137" s="545"/>
      <c r="M1137" s="544"/>
    </row>
    <row r="1138" spans="1:13" s="74" customFormat="1" ht="14.4" customHeight="1" x14ac:dyDescent="0.3">
      <c r="A1138" s="544"/>
      <c r="B1138" s="552">
        <v>34902</v>
      </c>
      <c r="C1138" s="549" t="s">
        <v>1683</v>
      </c>
      <c r="D1138" s="545"/>
      <c r="E1138" s="544"/>
      <c r="F1138" s="544"/>
      <c r="G1138" s="544"/>
      <c r="H1138" s="75"/>
      <c r="J1138" s="544"/>
      <c r="K1138" s="544"/>
      <c r="L1138" s="545"/>
      <c r="M1138" s="544"/>
    </row>
    <row r="1139" spans="1:13" s="74" customFormat="1" ht="14.4" customHeight="1" x14ac:dyDescent="0.3">
      <c r="A1139" s="544"/>
      <c r="B1139" s="552">
        <v>11902</v>
      </c>
      <c r="C1139" s="549" t="s">
        <v>1684</v>
      </c>
      <c r="D1139" s="545"/>
      <c r="E1139" s="544"/>
      <c r="F1139" s="544"/>
      <c r="G1139" s="544"/>
      <c r="H1139" s="75"/>
      <c r="J1139" s="544"/>
      <c r="K1139" s="544"/>
      <c r="L1139" s="545"/>
      <c r="M1139" s="544"/>
    </row>
    <row r="1140" spans="1:13" s="74" customFormat="1" ht="14.4" customHeight="1" x14ac:dyDescent="0.3">
      <c r="A1140" s="544"/>
      <c r="B1140" s="552">
        <v>35908</v>
      </c>
      <c r="C1140" s="549" t="s">
        <v>1685</v>
      </c>
      <c r="D1140" s="545"/>
      <c r="E1140" s="544"/>
      <c r="F1140" s="544"/>
      <c r="G1140" s="544"/>
      <c r="H1140" s="75"/>
      <c r="J1140" s="544"/>
      <c r="K1140" s="544"/>
      <c r="L1140" s="545"/>
      <c r="M1140" s="544"/>
    </row>
    <row r="1141" spans="1:13" s="74" customFormat="1" ht="14.4" customHeight="1" x14ac:dyDescent="0.3">
      <c r="A1141" s="544"/>
      <c r="B1141" s="552">
        <v>62919</v>
      </c>
      <c r="C1141" s="549" t="s">
        <v>1686</v>
      </c>
      <c r="D1141" s="545"/>
      <c r="E1141" s="544"/>
      <c r="F1141" s="544"/>
      <c r="G1141" s="544"/>
      <c r="H1141" s="75"/>
      <c r="J1141" s="544"/>
      <c r="K1141" s="544"/>
      <c r="L1141" s="545"/>
      <c r="M1141" s="544"/>
    </row>
    <row r="1142" spans="1:13" s="74" customFormat="1" ht="14.4" customHeight="1" x14ac:dyDescent="0.3">
      <c r="A1142" s="544"/>
      <c r="B1142" s="552">
        <v>7908</v>
      </c>
      <c r="C1142" s="549" t="s">
        <v>1687</v>
      </c>
      <c r="D1142" s="545"/>
      <c r="E1142" s="544"/>
      <c r="F1142" s="544"/>
      <c r="G1142" s="544"/>
      <c r="H1142" s="75"/>
      <c r="J1142" s="544"/>
      <c r="K1142" s="544"/>
      <c r="L1142" s="545"/>
      <c r="M1142" s="544"/>
    </row>
    <row r="1143" spans="1:13" s="74" customFormat="1" ht="14.4" customHeight="1" x14ac:dyDescent="0.3">
      <c r="A1143" s="544"/>
      <c r="B1143" s="552">
        <v>88904</v>
      </c>
      <c r="C1143" s="549" t="s">
        <v>1688</v>
      </c>
      <c r="D1143" s="545"/>
      <c r="E1143" s="544"/>
      <c r="F1143" s="544"/>
      <c r="G1143" s="544"/>
      <c r="H1143" s="75"/>
      <c r="J1143" s="544"/>
      <c r="K1143" s="544"/>
      <c r="L1143" s="545"/>
      <c r="M1143" s="544"/>
    </row>
    <row r="1144" spans="1:13" s="74" customFormat="1" ht="14.4" customHeight="1" x14ac:dyDescent="0.3">
      <c r="A1144" s="544"/>
      <c r="B1144" s="552">
        <v>22902</v>
      </c>
      <c r="C1144" s="549" t="s">
        <v>1689</v>
      </c>
      <c r="D1144" s="545"/>
      <c r="E1144" s="544"/>
      <c r="F1144" s="544"/>
      <c r="G1144" s="544"/>
      <c r="H1144" s="75"/>
      <c r="J1144" s="544"/>
      <c r="K1144" s="544"/>
      <c r="L1144" s="545"/>
      <c r="M1144" s="544"/>
    </row>
    <row r="1145" spans="1:13" s="74" customFormat="1" ht="14.4" customHeight="1" x14ac:dyDescent="0.3">
      <c r="A1145" s="544"/>
      <c r="B1145" s="552">
        <v>79912</v>
      </c>
      <c r="C1145" s="549" t="s">
        <v>1690</v>
      </c>
      <c r="D1145" s="545"/>
      <c r="E1145" s="544"/>
      <c r="F1145" s="544"/>
      <c r="G1145" s="544"/>
      <c r="H1145" s="75"/>
      <c r="J1145" s="544"/>
      <c r="K1145" s="544"/>
      <c r="L1145" s="545"/>
      <c r="M1145" s="544"/>
    </row>
    <row r="1146" spans="1:13" s="74" customFormat="1" ht="14.4" customHeight="1" x14ac:dyDescent="0.3">
      <c r="A1146" s="544"/>
      <c r="B1146" s="552">
        <v>79916</v>
      </c>
      <c r="C1146" s="549" t="s">
        <v>1691</v>
      </c>
      <c r="D1146" s="545"/>
      <c r="E1146" s="544"/>
      <c r="F1146" s="544"/>
      <c r="G1146" s="544"/>
      <c r="H1146" s="75"/>
      <c r="J1146" s="544"/>
      <c r="K1146" s="544"/>
      <c r="L1146" s="545"/>
      <c r="M1146" s="544"/>
    </row>
    <row r="1147" spans="1:13" s="74" customFormat="1" ht="14.4" customHeight="1" x14ac:dyDescent="0.3">
      <c r="A1147" s="544"/>
      <c r="B1147" s="552">
        <v>79902</v>
      </c>
      <c r="C1147" s="549" t="s">
        <v>1692</v>
      </c>
      <c r="D1147" s="545"/>
      <c r="E1147" s="544"/>
      <c r="F1147" s="544"/>
      <c r="G1147" s="544"/>
      <c r="H1147" s="75"/>
      <c r="J1147" s="544"/>
      <c r="K1147" s="544"/>
      <c r="L1147" s="545"/>
      <c r="M1147" s="544"/>
    </row>
    <row r="1148" spans="1:13" s="74" customFormat="1" ht="14.4" customHeight="1" x14ac:dyDescent="0.3">
      <c r="A1148" s="544"/>
      <c r="B1148" s="552">
        <v>62914</v>
      </c>
      <c r="C1148" s="549" t="s">
        <v>1693</v>
      </c>
      <c r="D1148" s="545"/>
      <c r="E1148" s="544"/>
      <c r="F1148" s="544"/>
      <c r="G1148" s="544"/>
      <c r="H1148" s="75"/>
      <c r="J1148" s="544"/>
      <c r="K1148" s="544"/>
      <c r="L1148" s="545"/>
      <c r="M1148" s="544"/>
    </row>
    <row r="1149" spans="1:13" s="74" customFormat="1" ht="14.4" customHeight="1" x14ac:dyDescent="0.3">
      <c r="A1149" s="544"/>
      <c r="B1149" s="552">
        <v>9902</v>
      </c>
      <c r="C1149" s="549" t="s">
        <v>1694</v>
      </c>
      <c r="D1149" s="545"/>
      <c r="E1149" s="544"/>
      <c r="F1149" s="544"/>
      <c r="G1149" s="544"/>
      <c r="H1149" s="75"/>
      <c r="J1149" s="544"/>
      <c r="K1149" s="544"/>
      <c r="L1149" s="545"/>
      <c r="M1149" s="544"/>
    </row>
    <row r="1150" spans="1:13" s="74" customFormat="1" ht="14.4" customHeight="1" x14ac:dyDescent="0.3">
      <c r="A1150" s="544"/>
      <c r="B1150" s="552">
        <v>88902</v>
      </c>
      <c r="C1150" s="549" t="s">
        <v>1695</v>
      </c>
      <c r="D1150" s="545"/>
      <c r="E1150" s="544"/>
      <c r="F1150" s="544"/>
      <c r="G1150" s="544"/>
      <c r="H1150" s="75"/>
      <c r="J1150" s="544"/>
      <c r="K1150" s="544"/>
      <c r="L1150" s="545"/>
      <c r="M1150" s="544"/>
    </row>
    <row r="1151" spans="1:13" s="74" customFormat="1" ht="14.4" customHeight="1" x14ac:dyDescent="0.3">
      <c r="A1151" s="544"/>
      <c r="B1151" s="552">
        <v>62904</v>
      </c>
      <c r="C1151" s="549" t="s">
        <v>1696</v>
      </c>
      <c r="D1151" s="545"/>
      <c r="E1151" s="544"/>
      <c r="F1151" s="544"/>
      <c r="G1151" s="544"/>
      <c r="H1151" s="75"/>
      <c r="J1151" s="544"/>
      <c r="K1151" s="544"/>
      <c r="L1151" s="545"/>
      <c r="M1151" s="544"/>
    </row>
    <row r="1152" spans="1:13" s="74" customFormat="1" ht="14.4" customHeight="1" x14ac:dyDescent="0.3">
      <c r="A1152" s="544"/>
      <c r="B1152" s="552">
        <v>79922</v>
      </c>
      <c r="C1152" s="549" t="s">
        <v>1697</v>
      </c>
      <c r="D1152" s="545"/>
      <c r="E1152" s="544"/>
      <c r="F1152" s="544"/>
      <c r="G1152" s="544"/>
      <c r="H1152" s="75"/>
      <c r="J1152" s="544"/>
      <c r="K1152" s="544"/>
      <c r="L1152" s="545"/>
      <c r="M1152" s="544"/>
    </row>
    <row r="1153" spans="1:13" s="74" customFormat="1" ht="14.4" customHeight="1" x14ac:dyDescent="0.3">
      <c r="A1153" s="544"/>
      <c r="B1153" s="552">
        <v>87902</v>
      </c>
      <c r="C1153" s="549" t="s">
        <v>1698</v>
      </c>
      <c r="D1153" s="545"/>
      <c r="E1153" s="544"/>
      <c r="F1153" s="544"/>
      <c r="G1153" s="544"/>
      <c r="H1153" s="75"/>
      <c r="J1153" s="544"/>
      <c r="K1153" s="544"/>
      <c r="L1153" s="545"/>
      <c r="M1153" s="544"/>
    </row>
    <row r="1154" spans="1:13" s="74" customFormat="1" ht="14.4" customHeight="1" x14ac:dyDescent="0.3">
      <c r="A1154" s="544"/>
      <c r="B1154" s="552">
        <v>62922</v>
      </c>
      <c r="C1154" s="549" t="s">
        <v>1699</v>
      </c>
      <c r="D1154" s="545"/>
      <c r="E1154" s="544"/>
      <c r="F1154" s="544"/>
      <c r="G1154" s="544"/>
      <c r="H1154" s="75"/>
      <c r="J1154" s="544"/>
      <c r="K1154" s="544"/>
      <c r="L1154" s="545"/>
      <c r="M1154" s="544"/>
    </row>
    <row r="1155" spans="1:13" s="74" customFormat="1" ht="14.4" customHeight="1" x14ac:dyDescent="0.3">
      <c r="A1155" s="544"/>
      <c r="B1155" s="552">
        <v>79924</v>
      </c>
      <c r="C1155" s="549" t="s">
        <v>1700</v>
      </c>
      <c r="D1155" s="545"/>
      <c r="E1155" s="544"/>
      <c r="F1155" s="544"/>
      <c r="G1155" s="544"/>
      <c r="H1155" s="75"/>
      <c r="J1155" s="544"/>
      <c r="K1155" s="544"/>
      <c r="L1155" s="545"/>
      <c r="M1155" s="544"/>
    </row>
    <row r="1156" spans="1:13" s="74" customFormat="1" ht="14.4" customHeight="1" x14ac:dyDescent="0.3">
      <c r="A1156" s="544"/>
      <c r="B1156" s="552">
        <v>89912</v>
      </c>
      <c r="C1156" s="549" t="s">
        <v>1701</v>
      </c>
      <c r="D1156" s="545"/>
      <c r="E1156" s="544"/>
      <c r="F1156" s="544"/>
      <c r="G1156" s="544"/>
      <c r="H1156" s="75"/>
      <c r="J1156" s="544"/>
      <c r="K1156" s="544"/>
      <c r="L1156" s="545"/>
      <c r="M1156" s="544"/>
    </row>
    <row r="1157" spans="1:13" s="74" customFormat="1" ht="14.4" customHeight="1" x14ac:dyDescent="0.3">
      <c r="A1157" s="544"/>
      <c r="B1157" s="552">
        <v>10902</v>
      </c>
      <c r="C1157" s="549" t="s">
        <v>1702</v>
      </c>
      <c r="D1157" s="545"/>
      <c r="E1157" s="544"/>
      <c r="F1157" s="544"/>
      <c r="G1157" s="544"/>
      <c r="H1157" s="75"/>
      <c r="J1157" s="544"/>
      <c r="K1157" s="544"/>
      <c r="L1157" s="545"/>
      <c r="M1157" s="544"/>
    </row>
    <row r="1158" spans="1:13" s="74" customFormat="1" ht="14.4" customHeight="1" x14ac:dyDescent="0.3">
      <c r="A1158" s="544"/>
      <c r="B1158" s="552">
        <v>21904</v>
      </c>
      <c r="C1158" s="549" t="s">
        <v>1703</v>
      </c>
      <c r="D1158" s="545"/>
      <c r="E1158" s="544"/>
      <c r="F1158" s="544"/>
      <c r="G1158" s="544"/>
      <c r="H1158" s="75"/>
      <c r="J1158" s="544"/>
      <c r="K1158" s="544"/>
      <c r="L1158" s="545"/>
      <c r="M1158" s="544"/>
    </row>
    <row r="1159" spans="1:13" s="74" customFormat="1" ht="14.4" customHeight="1" x14ac:dyDescent="0.3">
      <c r="A1159" s="544"/>
      <c r="B1159" s="552">
        <v>98904</v>
      </c>
      <c r="C1159" s="549" t="s">
        <v>1704</v>
      </c>
      <c r="D1159" s="545"/>
      <c r="E1159" s="544"/>
      <c r="F1159" s="544"/>
      <c r="G1159" s="544"/>
      <c r="H1159" s="75"/>
      <c r="J1159" s="544"/>
      <c r="K1159" s="544"/>
      <c r="L1159" s="545"/>
      <c r="M1159" s="544"/>
    </row>
    <row r="1160" spans="1:13" s="74" customFormat="1" ht="14.4" customHeight="1" x14ac:dyDescent="0.3">
      <c r="A1160" s="544"/>
      <c r="B1160" s="552">
        <v>97912</v>
      </c>
      <c r="C1160" s="549" t="s">
        <v>1705</v>
      </c>
      <c r="D1160" s="545"/>
      <c r="E1160" s="544"/>
      <c r="F1160" s="544"/>
      <c r="G1160" s="544"/>
      <c r="H1160" s="75"/>
      <c r="J1160" s="544"/>
      <c r="K1160" s="544"/>
      <c r="L1160" s="545"/>
      <c r="M1160" s="544"/>
    </row>
    <row r="1161" spans="1:13" s="74" customFormat="1" ht="14.4" customHeight="1" x14ac:dyDescent="0.3">
      <c r="A1161" s="544"/>
      <c r="B1161" s="552">
        <v>34906</v>
      </c>
      <c r="C1161" s="549" t="s">
        <v>1706</v>
      </c>
      <c r="D1161" s="545"/>
      <c r="E1161" s="544"/>
      <c r="F1161" s="544"/>
      <c r="G1161" s="544"/>
      <c r="H1161" s="75"/>
      <c r="J1161" s="544"/>
      <c r="K1161" s="544"/>
      <c r="L1161" s="545"/>
      <c r="M1161" s="544"/>
    </row>
    <row r="1162" spans="1:13" s="74" customFormat="1" ht="14.4" customHeight="1" x14ac:dyDescent="0.3">
      <c r="A1162" s="544"/>
      <c r="B1162" s="552">
        <v>62910</v>
      </c>
      <c r="C1162" s="549" t="s">
        <v>1707</v>
      </c>
      <c r="D1162" s="545"/>
      <c r="E1162" s="544"/>
      <c r="F1162" s="544"/>
      <c r="G1162" s="544"/>
      <c r="H1162" s="75"/>
      <c r="J1162" s="544"/>
      <c r="K1162" s="544"/>
      <c r="L1162" s="545"/>
      <c r="M1162" s="544"/>
    </row>
    <row r="1163" spans="1:13" s="74" customFormat="1" ht="14.4" customHeight="1" x14ac:dyDescent="0.3">
      <c r="A1163" s="544"/>
      <c r="B1163" s="552">
        <v>83906</v>
      </c>
      <c r="C1163" s="549" t="s">
        <v>1708</v>
      </c>
      <c r="D1163" s="545"/>
      <c r="E1163" s="544"/>
      <c r="F1163" s="544"/>
      <c r="G1163" s="544"/>
      <c r="H1163" s="75"/>
      <c r="J1163" s="544"/>
      <c r="K1163" s="544"/>
      <c r="L1163" s="545"/>
      <c r="M1163" s="544"/>
    </row>
    <row r="1164" spans="1:13" s="74" customFormat="1" ht="14.4" customHeight="1" x14ac:dyDescent="0.3">
      <c r="A1164" s="544"/>
      <c r="B1164" s="552">
        <v>79926</v>
      </c>
      <c r="C1164" s="549" t="s">
        <v>1709</v>
      </c>
      <c r="D1164" s="545"/>
      <c r="E1164" s="544"/>
      <c r="F1164" s="544"/>
      <c r="G1164" s="544"/>
      <c r="H1164" s="75"/>
      <c r="J1164" s="544"/>
      <c r="K1164" s="544"/>
      <c r="L1164" s="545"/>
      <c r="M1164" s="544"/>
    </row>
    <row r="1165" spans="1:13" s="74" customFormat="1" ht="14.4" customHeight="1" x14ac:dyDescent="0.3">
      <c r="A1165" s="544"/>
      <c r="B1165" s="552">
        <v>35902</v>
      </c>
      <c r="C1165" s="549" t="s">
        <v>1710</v>
      </c>
      <c r="D1165" s="545"/>
      <c r="E1165" s="544"/>
      <c r="F1165" s="544"/>
      <c r="G1165" s="544"/>
      <c r="H1165" s="75"/>
      <c r="J1165" s="544"/>
      <c r="K1165" s="544"/>
      <c r="L1165" s="545"/>
      <c r="M1165" s="544"/>
    </row>
    <row r="1166" spans="1:13" s="74" customFormat="1" ht="14.4" customHeight="1" x14ac:dyDescent="0.3">
      <c r="A1166" s="544"/>
      <c r="B1166" s="552">
        <v>7914</v>
      </c>
      <c r="C1166" s="549" t="s">
        <v>1711</v>
      </c>
      <c r="D1166" s="545"/>
      <c r="E1166" s="544"/>
      <c r="F1166" s="544"/>
      <c r="G1166" s="544"/>
      <c r="H1166" s="75"/>
      <c r="J1166" s="544"/>
      <c r="K1166" s="544"/>
      <c r="L1166" s="545"/>
      <c r="M1166" s="544"/>
    </row>
    <row r="1167" spans="1:13" s="74" customFormat="1" ht="14.4" customHeight="1" x14ac:dyDescent="0.3">
      <c r="A1167" s="544"/>
      <c r="B1167" s="552">
        <v>62908</v>
      </c>
      <c r="C1167" s="549" t="s">
        <v>1712</v>
      </c>
      <c r="D1167" s="545"/>
      <c r="E1167" s="544"/>
      <c r="F1167" s="544"/>
      <c r="G1167" s="544"/>
      <c r="H1167" s="75"/>
      <c r="J1167" s="544"/>
      <c r="K1167" s="544"/>
      <c r="L1167" s="545"/>
      <c r="M1167" s="544"/>
    </row>
    <row r="1168" spans="1:13" s="74" customFormat="1" ht="14.4" customHeight="1" x14ac:dyDescent="0.3">
      <c r="A1168" s="544"/>
      <c r="B1168" s="552">
        <v>89908</v>
      </c>
      <c r="C1168" s="549" t="s">
        <v>1713</v>
      </c>
      <c r="D1168" s="545"/>
      <c r="E1168" s="544"/>
      <c r="F1168" s="544"/>
      <c r="G1168" s="544"/>
      <c r="H1168" s="75"/>
      <c r="J1168" s="544"/>
      <c r="K1168" s="544"/>
      <c r="L1168" s="545"/>
      <c r="M1168" s="544"/>
    </row>
    <row r="1169" spans="1:13" s="74" customFormat="1" ht="14.4" customHeight="1" x14ac:dyDescent="0.3">
      <c r="A1169" s="544"/>
      <c r="B1169" s="552">
        <v>62902</v>
      </c>
      <c r="C1169" s="549" t="s">
        <v>1714</v>
      </c>
      <c r="D1169" s="545"/>
      <c r="E1169" s="544"/>
      <c r="F1169" s="544"/>
      <c r="G1169" s="544"/>
      <c r="H1169" s="75"/>
      <c r="J1169" s="544"/>
      <c r="K1169" s="544"/>
      <c r="L1169" s="545"/>
      <c r="M1169" s="544"/>
    </row>
    <row r="1170" spans="1:13" s="74" customFormat="1" ht="14.4" customHeight="1" x14ac:dyDescent="0.3">
      <c r="A1170" s="544"/>
      <c r="B1170" s="552">
        <v>94928</v>
      </c>
      <c r="C1170" s="549" t="s">
        <v>1715</v>
      </c>
      <c r="D1170" s="545"/>
      <c r="E1170" s="544"/>
      <c r="F1170" s="544"/>
      <c r="G1170" s="544"/>
      <c r="H1170" s="75"/>
      <c r="J1170" s="544"/>
      <c r="K1170" s="544"/>
      <c r="L1170" s="545"/>
      <c r="M1170" s="544"/>
    </row>
    <row r="1171" spans="1:13" s="74" customFormat="1" ht="14.4" customHeight="1" x14ac:dyDescent="0.3">
      <c r="A1171" s="544"/>
      <c r="B1171" s="552">
        <v>93904</v>
      </c>
      <c r="C1171" s="549" t="s">
        <v>1716</v>
      </c>
      <c r="D1171" s="545"/>
      <c r="E1171" s="544"/>
      <c r="F1171" s="544"/>
      <c r="G1171" s="544"/>
      <c r="H1171" s="75"/>
      <c r="J1171" s="544"/>
      <c r="K1171" s="544"/>
      <c r="L1171" s="545"/>
      <c r="M1171" s="544"/>
    </row>
    <row r="1172" spans="1:13" s="74" customFormat="1" ht="14.4" customHeight="1" x14ac:dyDescent="0.3">
      <c r="A1172" s="544"/>
      <c r="B1172" s="552">
        <v>83908</v>
      </c>
      <c r="C1172" s="549" t="s">
        <v>1717</v>
      </c>
      <c r="D1172" s="545"/>
      <c r="E1172" s="544"/>
      <c r="F1172" s="544"/>
      <c r="G1172" s="544"/>
      <c r="H1172" s="75"/>
      <c r="J1172" s="544"/>
      <c r="K1172" s="544"/>
      <c r="L1172" s="545"/>
      <c r="M1172" s="544"/>
    </row>
    <row r="1173" spans="1:13" s="74" customFormat="1" ht="14.4" customHeight="1" x14ac:dyDescent="0.3">
      <c r="A1173" s="544"/>
      <c r="B1173" s="552">
        <v>84902</v>
      </c>
      <c r="C1173" s="549" t="s">
        <v>1718</v>
      </c>
      <c r="D1173" s="545"/>
      <c r="E1173" s="544"/>
      <c r="F1173" s="544"/>
      <c r="G1173" s="544"/>
      <c r="H1173" s="75"/>
      <c r="J1173" s="544"/>
      <c r="K1173" s="544"/>
      <c r="L1173" s="545"/>
      <c r="M1173" s="544"/>
    </row>
    <row r="1174" spans="1:13" s="74" customFormat="1" ht="14.4" customHeight="1" x14ac:dyDescent="0.3">
      <c r="A1174" s="544"/>
      <c r="B1174" s="552">
        <v>35904</v>
      </c>
      <c r="C1174" s="549" t="s">
        <v>1719</v>
      </c>
      <c r="D1174" s="545"/>
      <c r="E1174" s="544"/>
      <c r="F1174" s="544"/>
      <c r="G1174" s="544"/>
      <c r="H1174" s="75"/>
      <c r="J1174" s="544"/>
      <c r="K1174" s="544"/>
      <c r="L1174" s="545"/>
      <c r="M1174" s="544"/>
    </row>
    <row r="1175" spans="1:13" s="74" customFormat="1" ht="14.4" customHeight="1" x14ac:dyDescent="0.3">
      <c r="A1175" s="544"/>
      <c r="B1175" s="552">
        <v>79914</v>
      </c>
      <c r="C1175" s="549" t="s">
        <v>1720</v>
      </c>
      <c r="D1175" s="545"/>
      <c r="E1175" s="544"/>
      <c r="F1175" s="544"/>
      <c r="G1175" s="544"/>
      <c r="H1175" s="75"/>
      <c r="J1175" s="544"/>
      <c r="K1175" s="544"/>
      <c r="L1175" s="545"/>
      <c r="M1175" s="544"/>
    </row>
    <row r="1176" spans="1:13" s="74" customFormat="1" ht="14.4" customHeight="1" x14ac:dyDescent="0.3">
      <c r="A1176" s="544"/>
      <c r="B1176" s="552">
        <v>16902</v>
      </c>
      <c r="C1176" s="549" t="s">
        <v>1721</v>
      </c>
      <c r="D1176" s="545"/>
      <c r="E1176" s="544"/>
      <c r="F1176" s="544"/>
      <c r="G1176" s="544"/>
      <c r="H1176" s="75"/>
      <c r="J1176" s="544"/>
      <c r="K1176" s="544"/>
      <c r="L1176" s="545"/>
      <c r="M1176" s="544"/>
    </row>
    <row r="1177" spans="1:13" s="74" customFormat="1" ht="14.4" customHeight="1" x14ac:dyDescent="0.3">
      <c r="A1177" s="544"/>
      <c r="B1177" s="552">
        <v>83902</v>
      </c>
      <c r="C1177" s="549" t="s">
        <v>1722</v>
      </c>
      <c r="D1177" s="545"/>
      <c r="E1177" s="544"/>
      <c r="F1177" s="544"/>
      <c r="G1177" s="544"/>
      <c r="H1177" s="75"/>
      <c r="J1177" s="544"/>
      <c r="K1177" s="544"/>
      <c r="L1177" s="545"/>
      <c r="M1177" s="544"/>
    </row>
    <row r="1178" spans="1:13" s="74" customFormat="1" ht="14.4" customHeight="1" x14ac:dyDescent="0.3">
      <c r="A1178" s="544"/>
      <c r="B1178" s="552">
        <v>62916</v>
      </c>
      <c r="C1178" s="549" t="s">
        <v>1723</v>
      </c>
      <c r="D1178" s="545"/>
      <c r="E1178" s="544"/>
      <c r="F1178" s="544"/>
      <c r="G1178" s="544"/>
      <c r="H1178" s="75"/>
      <c r="J1178" s="544"/>
      <c r="K1178" s="544"/>
      <c r="L1178" s="545"/>
      <c r="M1178" s="544"/>
    </row>
    <row r="1179" spans="1:13" s="74" customFormat="1" ht="14.4" customHeight="1" x14ac:dyDescent="0.3">
      <c r="A1179" s="544"/>
      <c r="B1179" s="552">
        <v>97914</v>
      </c>
      <c r="C1179" s="549" t="s">
        <v>1724</v>
      </c>
      <c r="D1179" s="545"/>
      <c r="E1179" s="544"/>
      <c r="F1179" s="544"/>
      <c r="G1179" s="544"/>
      <c r="H1179" s="75"/>
      <c r="J1179" s="544"/>
      <c r="K1179" s="544"/>
      <c r="L1179" s="545"/>
      <c r="M1179" s="544"/>
    </row>
    <row r="1180" spans="1:13" s="74" customFormat="1" ht="14.4" customHeight="1" x14ac:dyDescent="0.3">
      <c r="A1180" s="544"/>
      <c r="B1180" s="552">
        <v>79906</v>
      </c>
      <c r="C1180" s="549" t="s">
        <v>1725</v>
      </c>
      <c r="D1180" s="545"/>
      <c r="E1180" s="544"/>
      <c r="F1180" s="544"/>
      <c r="G1180" s="544"/>
      <c r="H1180" s="75"/>
      <c r="J1180" s="544"/>
      <c r="K1180" s="544"/>
      <c r="L1180" s="545"/>
      <c r="M1180" s="544"/>
    </row>
    <row r="1181" spans="1:13" s="74" customFormat="1" ht="14.4" customHeight="1" x14ac:dyDescent="0.3">
      <c r="A1181" s="544"/>
      <c r="B1181" s="552">
        <v>97904</v>
      </c>
      <c r="C1181" s="549" t="s">
        <v>1726</v>
      </c>
      <c r="D1181" s="545"/>
      <c r="E1181" s="544"/>
      <c r="F1181" s="544"/>
      <c r="G1181" s="544"/>
      <c r="H1181" s="75"/>
      <c r="J1181" s="544"/>
      <c r="K1181" s="544"/>
      <c r="L1181" s="545"/>
      <c r="M1181" s="544"/>
    </row>
    <row r="1182" spans="1:13" s="74" customFormat="1" ht="14.4" customHeight="1" x14ac:dyDescent="0.3">
      <c r="A1182" s="544"/>
      <c r="B1182" s="552">
        <v>94926</v>
      </c>
      <c r="C1182" s="549" t="s">
        <v>1727</v>
      </c>
      <c r="D1182" s="545"/>
      <c r="E1182" s="544"/>
      <c r="F1182" s="544"/>
      <c r="G1182" s="544"/>
      <c r="H1182" s="75"/>
      <c r="J1182" s="544"/>
      <c r="K1182" s="544"/>
      <c r="L1182" s="545"/>
      <c r="M1182" s="544"/>
    </row>
    <row r="1183" spans="1:13" s="74" customFormat="1" ht="14.4" customHeight="1" x14ac:dyDescent="0.3">
      <c r="A1183" s="544"/>
      <c r="B1183" s="552">
        <v>85905</v>
      </c>
      <c r="C1183" s="549" t="s">
        <v>1728</v>
      </c>
      <c r="D1183" s="545"/>
      <c r="E1183" s="544"/>
      <c r="F1183" s="544"/>
      <c r="G1183" s="544"/>
      <c r="H1183" s="75"/>
      <c r="J1183" s="544"/>
      <c r="K1183" s="544"/>
      <c r="L1183" s="545"/>
      <c r="M1183" s="544"/>
    </row>
    <row r="1184" spans="1:13" s="74" customFormat="1" ht="14.4" customHeight="1" x14ac:dyDescent="0.3">
      <c r="A1184" s="544"/>
      <c r="B1184" s="552">
        <v>85907</v>
      </c>
      <c r="C1184" s="549" t="s">
        <v>1729</v>
      </c>
      <c r="D1184" s="545"/>
      <c r="E1184" s="544"/>
      <c r="F1184" s="544"/>
      <c r="G1184" s="544"/>
      <c r="H1184" s="75"/>
      <c r="J1184" s="544"/>
      <c r="K1184" s="544"/>
      <c r="L1184" s="545"/>
      <c r="M1184" s="544"/>
    </row>
    <row r="1185" spans="1:13" s="74" customFormat="1" ht="14.4" customHeight="1" x14ac:dyDescent="0.3">
      <c r="A1185" s="544"/>
      <c r="B1185" s="552">
        <v>34904</v>
      </c>
      <c r="C1185" s="549" t="s">
        <v>1730</v>
      </c>
      <c r="D1185" s="545"/>
      <c r="E1185" s="544"/>
      <c r="F1185" s="544"/>
      <c r="G1185" s="544"/>
      <c r="H1185" s="75"/>
      <c r="J1185" s="544"/>
      <c r="K1185" s="544"/>
      <c r="L1185" s="545"/>
      <c r="M1185" s="544"/>
    </row>
    <row r="1186" spans="1:13" s="74" customFormat="1" ht="14.4" customHeight="1" x14ac:dyDescent="0.3">
      <c r="A1186" s="544"/>
      <c r="B1186" s="552">
        <v>89902</v>
      </c>
      <c r="C1186" s="549" t="s">
        <v>1731</v>
      </c>
      <c r="D1186" s="545"/>
      <c r="E1186" s="544"/>
      <c r="F1186" s="544"/>
      <c r="G1186" s="544"/>
      <c r="H1186" s="75"/>
      <c r="J1186" s="544"/>
      <c r="K1186" s="544"/>
      <c r="L1186" s="545"/>
      <c r="M1186" s="544"/>
    </row>
    <row r="1187" spans="1:13" s="74" customFormat="1" ht="14.4" customHeight="1" x14ac:dyDescent="0.3">
      <c r="A1187" s="544"/>
      <c r="B1187" s="552">
        <v>4902</v>
      </c>
      <c r="C1187" s="549" t="s">
        <v>1732</v>
      </c>
      <c r="D1187" s="545"/>
      <c r="E1187" s="544"/>
      <c r="F1187" s="544"/>
      <c r="G1187" s="544"/>
      <c r="H1187" s="75"/>
      <c r="J1187" s="544"/>
      <c r="K1187" s="544"/>
      <c r="L1187" s="545"/>
      <c r="M1187" s="544"/>
    </row>
    <row r="1188" spans="1:13" s="74" customFormat="1" ht="14.4" customHeight="1" x14ac:dyDescent="0.3">
      <c r="A1188" s="544"/>
      <c r="B1188" s="552">
        <v>2902</v>
      </c>
      <c r="C1188" s="549" t="s">
        <v>1733</v>
      </c>
      <c r="D1188" s="545"/>
      <c r="E1188" s="544"/>
      <c r="F1188" s="544"/>
      <c r="G1188" s="544"/>
      <c r="H1188" s="75"/>
      <c r="J1188" s="544"/>
      <c r="K1188" s="544"/>
      <c r="L1188" s="545"/>
      <c r="M1188" s="544"/>
    </row>
    <row r="1189" spans="1:13" s="74" customFormat="1" ht="14.4" customHeight="1" x14ac:dyDescent="0.3">
      <c r="A1189" s="544"/>
      <c r="B1189" s="552">
        <v>93902</v>
      </c>
      <c r="C1189" s="549" t="s">
        <v>1734</v>
      </c>
      <c r="D1189" s="545"/>
      <c r="E1189" s="544"/>
      <c r="F1189" s="544"/>
      <c r="G1189" s="544"/>
      <c r="H1189" s="75"/>
      <c r="J1189" s="544"/>
      <c r="K1189" s="544"/>
      <c r="L1189" s="545"/>
      <c r="M1189" s="544"/>
    </row>
    <row r="1190" spans="1:13" s="74" customFormat="1" ht="14.4" customHeight="1" x14ac:dyDescent="0.3">
      <c r="A1190" s="544"/>
      <c r="B1190" s="552">
        <v>15902</v>
      </c>
      <c r="C1190" s="549" t="s">
        <v>1735</v>
      </c>
      <c r="D1190" s="545"/>
      <c r="E1190" s="544"/>
      <c r="F1190" s="544"/>
      <c r="G1190" s="544"/>
      <c r="H1190" s="75"/>
      <c r="J1190" s="544"/>
      <c r="K1190" s="544"/>
      <c r="L1190" s="545"/>
      <c r="M1190" s="544"/>
    </row>
    <row r="1191" spans="1:13" s="74" customFormat="1" ht="14.4" customHeight="1" x14ac:dyDescent="0.3">
      <c r="A1191" s="544"/>
      <c r="B1191" s="552">
        <v>94930</v>
      </c>
      <c r="C1191" s="549" t="s">
        <v>1736</v>
      </c>
      <c r="D1191" s="545"/>
      <c r="E1191" s="544"/>
      <c r="F1191" s="544"/>
      <c r="G1191" s="544"/>
      <c r="H1191" s="75"/>
      <c r="J1191" s="544"/>
      <c r="K1191" s="544"/>
      <c r="L1191" s="545"/>
      <c r="M1191" s="544"/>
    </row>
    <row r="1192" spans="1:13" s="74" customFormat="1" ht="14.4" customHeight="1" x14ac:dyDescent="0.3">
      <c r="A1192" s="544"/>
      <c r="B1192" s="552">
        <v>92902</v>
      </c>
      <c r="C1192" s="549" t="s">
        <v>1737</v>
      </c>
      <c r="D1192" s="545"/>
      <c r="E1192" s="544"/>
      <c r="F1192" s="544"/>
      <c r="G1192" s="544"/>
      <c r="H1192" s="75"/>
      <c r="J1192" s="544"/>
      <c r="K1192" s="544"/>
      <c r="L1192" s="545"/>
      <c r="M1192" s="544"/>
    </row>
    <row r="1193" spans="1:13" s="74" customFormat="1" ht="14.4" customHeight="1" x14ac:dyDescent="0.3">
      <c r="A1193" s="544"/>
      <c r="B1193" s="552">
        <v>14904</v>
      </c>
      <c r="C1193" s="549" t="s">
        <v>1738</v>
      </c>
      <c r="D1193" s="545"/>
      <c r="E1193" s="544"/>
      <c r="F1193" s="544"/>
      <c r="G1193" s="544"/>
      <c r="H1193" s="75"/>
      <c r="J1193" s="544"/>
      <c r="K1193" s="544"/>
      <c r="L1193" s="545"/>
      <c r="M1193" s="544"/>
    </row>
    <row r="1194" spans="1:13" s="74" customFormat="1" ht="14.4" customHeight="1" x14ac:dyDescent="0.3">
      <c r="A1194" s="544"/>
      <c r="B1194" s="552">
        <v>98912</v>
      </c>
      <c r="C1194" s="549" t="s">
        <v>1739</v>
      </c>
      <c r="D1194" s="545"/>
      <c r="E1194" s="544"/>
      <c r="F1194" s="544"/>
      <c r="G1194" s="544"/>
      <c r="H1194" s="75"/>
      <c r="J1194" s="544"/>
      <c r="K1194" s="544"/>
      <c r="L1194" s="545"/>
      <c r="M1194" s="544"/>
    </row>
    <row r="1195" spans="1:13" s="74" customFormat="1" ht="14.4" customHeight="1" x14ac:dyDescent="0.3">
      <c r="A1195" s="544"/>
      <c r="B1195" s="552">
        <v>14902</v>
      </c>
      <c r="C1195" s="549" t="s">
        <v>1740</v>
      </c>
      <c r="D1195" s="545"/>
      <c r="E1195" s="544"/>
      <c r="F1195" s="544"/>
      <c r="G1195" s="544"/>
      <c r="H1195" s="75"/>
      <c r="J1195" s="544"/>
      <c r="K1195" s="544"/>
      <c r="L1195" s="545"/>
      <c r="M1195" s="544"/>
    </row>
    <row r="1196" spans="1:13" s="74" customFormat="1" ht="14.4" customHeight="1" x14ac:dyDescent="0.3">
      <c r="A1196" s="544"/>
      <c r="B1196" s="552">
        <v>89910</v>
      </c>
      <c r="C1196" s="549" t="s">
        <v>1741</v>
      </c>
      <c r="D1196" s="545"/>
      <c r="E1196" s="544"/>
      <c r="F1196" s="544"/>
      <c r="G1196" s="544"/>
      <c r="H1196" s="75"/>
      <c r="J1196" s="544"/>
      <c r="K1196" s="544"/>
      <c r="L1196" s="545"/>
      <c r="M1196" s="544"/>
    </row>
    <row r="1197" spans="1:13" s="74" customFormat="1" ht="14.4" customHeight="1" x14ac:dyDescent="0.3">
      <c r="A1197" s="544"/>
      <c r="B1197" s="552">
        <v>96902</v>
      </c>
      <c r="C1197" s="549" t="s">
        <v>1742</v>
      </c>
      <c r="D1197" s="545"/>
      <c r="E1197" s="544"/>
      <c r="F1197" s="544"/>
      <c r="G1197" s="544"/>
      <c r="H1197" s="75"/>
      <c r="J1197" s="544"/>
      <c r="K1197" s="544"/>
      <c r="L1197" s="545"/>
      <c r="M1197" s="544"/>
    </row>
    <row r="1198" spans="1:13" s="74" customFormat="1" ht="14.4" customHeight="1" x14ac:dyDescent="0.3">
      <c r="A1198" s="544"/>
      <c r="B1198" s="552">
        <v>5902</v>
      </c>
      <c r="C1198" s="549" t="s">
        <v>1743</v>
      </c>
      <c r="D1198" s="545"/>
      <c r="E1198" s="544"/>
      <c r="F1198" s="544"/>
      <c r="G1198" s="544"/>
      <c r="H1198" s="75"/>
      <c r="J1198" s="544"/>
      <c r="K1198" s="544"/>
      <c r="L1198" s="545"/>
      <c r="M1198" s="544"/>
    </row>
    <row r="1199" spans="1:13" s="74" customFormat="1" ht="14.4" customHeight="1" x14ac:dyDescent="0.3">
      <c r="A1199" s="544"/>
      <c r="B1199" s="552">
        <v>8902</v>
      </c>
      <c r="C1199" s="549" t="s">
        <v>1744</v>
      </c>
      <c r="D1199" s="545"/>
      <c r="E1199" s="544"/>
      <c r="F1199" s="544"/>
      <c r="G1199" s="544"/>
      <c r="H1199" s="75"/>
      <c r="J1199" s="544"/>
      <c r="K1199" s="544"/>
      <c r="L1199" s="545"/>
      <c r="M1199" s="544"/>
    </row>
    <row r="1200" spans="1:13" s="74" customFormat="1" ht="14.4" customHeight="1" x14ac:dyDescent="0.3">
      <c r="A1200" s="544"/>
      <c r="B1200" s="552">
        <v>35906</v>
      </c>
      <c r="C1200" s="549" t="s">
        <v>1745</v>
      </c>
      <c r="D1200" s="545"/>
      <c r="E1200" s="544"/>
      <c r="F1200" s="544"/>
      <c r="G1200" s="544"/>
      <c r="H1200" s="75"/>
      <c r="J1200" s="544"/>
      <c r="K1200" s="544"/>
      <c r="L1200" s="545"/>
      <c r="M1200" s="544"/>
    </row>
    <row r="1201" spans="1:13" s="74" customFormat="1" ht="14.4" customHeight="1" x14ac:dyDescent="0.3">
      <c r="A1201" s="544"/>
      <c r="B1201" s="552">
        <v>99902</v>
      </c>
      <c r="C1201" s="549" t="s">
        <v>1746</v>
      </c>
      <c r="D1201" s="545"/>
      <c r="E1201" s="544"/>
      <c r="F1201" s="544"/>
      <c r="G1201" s="544"/>
      <c r="H1201" s="75"/>
      <c r="J1201" s="544"/>
      <c r="K1201" s="544"/>
      <c r="L1201" s="545"/>
      <c r="M1201" s="544"/>
    </row>
    <row r="1202" spans="1:13" s="74" customFormat="1" ht="14.4" customHeight="1" x14ac:dyDescent="0.3">
      <c r="A1202" s="544"/>
      <c r="B1202" s="552">
        <v>92904</v>
      </c>
      <c r="C1202" s="549" t="s">
        <v>1747</v>
      </c>
      <c r="D1202" s="545"/>
      <c r="E1202" s="544"/>
      <c r="F1202" s="544"/>
      <c r="G1202" s="544"/>
      <c r="H1202" s="75"/>
      <c r="J1202" s="544"/>
      <c r="K1202" s="544"/>
      <c r="L1202" s="545"/>
      <c r="M1202" s="544"/>
    </row>
    <row r="1203" spans="1:13" s="74" customFormat="1" ht="14.4" customHeight="1" x14ac:dyDescent="0.3">
      <c r="A1203" s="544"/>
      <c r="B1203" s="552">
        <v>97906</v>
      </c>
      <c r="C1203" s="549" t="s">
        <v>1748</v>
      </c>
      <c r="D1203" s="545"/>
      <c r="E1203" s="544"/>
      <c r="F1203" s="544"/>
      <c r="G1203" s="544"/>
      <c r="H1203" s="75"/>
      <c r="J1203" s="544"/>
      <c r="K1203" s="544"/>
      <c r="L1203" s="545"/>
      <c r="M1203" s="544"/>
    </row>
    <row r="1204" spans="1:13" s="74" customFormat="1" ht="14.4" customHeight="1" x14ac:dyDescent="0.3">
      <c r="A1204" s="544"/>
      <c r="B1204" s="552">
        <v>97902</v>
      </c>
      <c r="C1204" s="549" t="s">
        <v>1749</v>
      </c>
      <c r="D1204" s="545"/>
      <c r="E1204" s="544"/>
      <c r="F1204" s="544"/>
      <c r="G1204" s="544"/>
      <c r="H1204" s="75"/>
      <c r="J1204" s="544"/>
      <c r="K1204" s="544"/>
      <c r="L1204" s="545"/>
      <c r="M1204" s="544"/>
    </row>
    <row r="1205" spans="1:13" s="74" customFormat="1" ht="14.4" customHeight="1" x14ac:dyDescent="0.3">
      <c r="A1205" s="544"/>
      <c r="B1205" s="552">
        <v>6902</v>
      </c>
      <c r="C1205" s="549" t="s">
        <v>1750</v>
      </c>
      <c r="D1205" s="545"/>
      <c r="E1205" s="544"/>
      <c r="F1205" s="544"/>
      <c r="G1205" s="544"/>
      <c r="H1205" s="75"/>
      <c r="J1205" s="544"/>
      <c r="K1205" s="544"/>
      <c r="L1205" s="545"/>
      <c r="M1205" s="544"/>
    </row>
    <row r="1206" spans="1:13" s="74" customFormat="1" ht="14.4" customHeight="1" x14ac:dyDescent="0.3">
      <c r="A1206" s="544"/>
      <c r="B1206" s="552">
        <v>87904</v>
      </c>
      <c r="C1206" s="549" t="s">
        <v>1751</v>
      </c>
      <c r="D1206" s="545"/>
      <c r="E1206" s="544"/>
      <c r="F1206" s="544"/>
      <c r="G1206" s="544"/>
      <c r="H1206" s="75"/>
      <c r="J1206" s="544"/>
      <c r="K1206" s="544"/>
      <c r="L1206" s="545"/>
      <c r="M1206" s="544"/>
    </row>
    <row r="1207" spans="1:13" s="74" customFormat="1" ht="14.4" customHeight="1" x14ac:dyDescent="0.3">
      <c r="A1207" s="544"/>
      <c r="B1207" s="552">
        <v>7906</v>
      </c>
      <c r="C1207" s="549" t="s">
        <v>1752</v>
      </c>
      <c r="D1207" s="545"/>
      <c r="E1207" s="544"/>
      <c r="F1207" s="544"/>
      <c r="G1207" s="544"/>
      <c r="H1207" s="75"/>
      <c r="J1207" s="544"/>
      <c r="K1207" s="544"/>
      <c r="L1207" s="545"/>
      <c r="M1207" s="544"/>
    </row>
    <row r="1208" spans="1:13" s="74" customFormat="1" ht="14.4" customHeight="1" x14ac:dyDescent="0.3">
      <c r="A1208" s="544"/>
      <c r="B1208" s="552">
        <v>3902</v>
      </c>
      <c r="C1208" s="549" t="s">
        <v>1094</v>
      </c>
      <c r="D1208" s="545"/>
      <c r="E1208" s="544"/>
      <c r="F1208" s="544"/>
      <c r="G1208" s="544"/>
      <c r="H1208" s="75"/>
      <c r="J1208" s="544"/>
      <c r="K1208" s="544"/>
      <c r="L1208" s="545"/>
      <c r="M1208" s="544"/>
    </row>
    <row r="1209" spans="1:13" s="74" customFormat="1" ht="14.4" customHeight="1" x14ac:dyDescent="0.3">
      <c r="A1209" s="544"/>
      <c r="B1209" s="552">
        <v>7904</v>
      </c>
      <c r="C1209" s="549" t="s">
        <v>1753</v>
      </c>
      <c r="D1209" s="545"/>
      <c r="E1209" s="544"/>
      <c r="F1209" s="544"/>
      <c r="G1209" s="544"/>
      <c r="H1209" s="75"/>
      <c r="J1209" s="544"/>
      <c r="K1209" s="544"/>
      <c r="L1209" s="545"/>
      <c r="M1209" s="544"/>
    </row>
    <row r="1210" spans="1:13" s="74" customFormat="1" ht="14.4" customHeight="1" x14ac:dyDescent="0.3">
      <c r="A1210" s="544"/>
      <c r="B1210" s="552">
        <v>7902</v>
      </c>
      <c r="C1210" s="549" t="s">
        <v>1754</v>
      </c>
      <c r="D1210" s="545"/>
      <c r="E1210" s="544"/>
      <c r="F1210" s="544"/>
      <c r="G1210" s="544"/>
      <c r="H1210" s="75"/>
      <c r="J1210" s="544"/>
      <c r="K1210" s="544"/>
      <c r="L1210" s="545"/>
      <c r="M1210" s="544"/>
    </row>
    <row r="1211" spans="1:13" s="74" customFormat="1" ht="14.4" customHeight="1" x14ac:dyDescent="0.3">
      <c r="A1211" s="544"/>
      <c r="B1211" s="552">
        <v>7910</v>
      </c>
      <c r="C1211" s="549" t="s">
        <v>1755</v>
      </c>
      <c r="D1211" s="545"/>
      <c r="E1211" s="544"/>
      <c r="F1211" s="544"/>
      <c r="G1211" s="544"/>
      <c r="H1211" s="75"/>
      <c r="J1211" s="544"/>
      <c r="K1211" s="544"/>
      <c r="L1211" s="545"/>
      <c r="M1211" s="544"/>
    </row>
    <row r="1212" spans="1:13" s="74" customFormat="1" ht="14.4" customHeight="1" x14ac:dyDescent="0.3">
      <c r="A1212" s="544"/>
      <c r="B1212" s="552">
        <v>6904</v>
      </c>
      <c r="C1212" s="549" t="s">
        <v>1756</v>
      </c>
      <c r="D1212" s="545"/>
      <c r="E1212" s="544"/>
      <c r="F1212" s="544"/>
      <c r="G1212" s="544"/>
      <c r="H1212" s="75"/>
      <c r="J1212" s="544"/>
      <c r="K1212" s="544"/>
      <c r="L1212" s="545"/>
      <c r="M1212" s="544"/>
    </row>
    <row r="1213" spans="1:13" s="74" customFormat="1" ht="14.4" customHeight="1" x14ac:dyDescent="0.3">
      <c r="A1213" s="544"/>
      <c r="B1213" s="552">
        <v>15904</v>
      </c>
      <c r="C1213" s="549" t="s">
        <v>1757</v>
      </c>
      <c r="D1213" s="545"/>
      <c r="E1213" s="544"/>
      <c r="F1213" s="544"/>
      <c r="G1213" s="544"/>
      <c r="H1213" s="75"/>
      <c r="J1213" s="544"/>
      <c r="K1213" s="544"/>
      <c r="L1213" s="545"/>
      <c r="M1213" s="544"/>
    </row>
    <row r="1214" spans="1:13" s="74" customFormat="1" ht="14.4" customHeight="1" x14ac:dyDescent="0.3">
      <c r="A1214" s="544"/>
      <c r="B1214" s="552">
        <v>92903</v>
      </c>
      <c r="C1214" s="549" t="s">
        <v>1758</v>
      </c>
      <c r="D1214" s="545"/>
      <c r="E1214" s="544"/>
      <c r="F1214" s="544"/>
      <c r="G1214" s="544"/>
      <c r="H1214" s="75"/>
      <c r="J1214" s="544"/>
      <c r="K1214" s="544"/>
      <c r="L1214" s="545"/>
      <c r="M1214" s="544"/>
    </row>
    <row r="1215" spans="1:13" s="74" customFormat="1" ht="14.4" customHeight="1" x14ac:dyDescent="0.3">
      <c r="A1215" s="544"/>
      <c r="B1215" s="552">
        <v>62912</v>
      </c>
      <c r="C1215" s="549" t="s">
        <v>1759</v>
      </c>
      <c r="D1215" s="545"/>
      <c r="E1215" s="544"/>
      <c r="F1215" s="544"/>
      <c r="G1215" s="544"/>
      <c r="H1215" s="75"/>
      <c r="J1215" s="544"/>
      <c r="K1215" s="544"/>
      <c r="L1215" s="545"/>
      <c r="M1215" s="544"/>
    </row>
    <row r="1216" spans="1:13" s="74" customFormat="1" ht="14.4" customHeight="1" x14ac:dyDescent="0.3">
      <c r="A1216" s="544"/>
      <c r="B1216" s="552">
        <v>21902</v>
      </c>
      <c r="C1216" s="549" t="s">
        <v>1760</v>
      </c>
      <c r="D1216" s="545"/>
      <c r="E1216" s="544"/>
      <c r="F1216" s="544"/>
      <c r="G1216" s="544"/>
      <c r="H1216" s="75"/>
      <c r="J1216" s="544"/>
      <c r="K1216" s="544"/>
      <c r="L1216" s="545"/>
      <c r="M1216" s="544"/>
    </row>
    <row r="1217" spans="1:13" s="74" customFormat="1" x14ac:dyDescent="0.3">
      <c r="A1217" s="544"/>
      <c r="B1217" s="581">
        <v>99883</v>
      </c>
      <c r="C1217" s="549" t="s">
        <v>1652</v>
      </c>
      <c r="D1217" s="545"/>
      <c r="E1217" s="544"/>
      <c r="F1217" s="544"/>
      <c r="G1217" s="544"/>
      <c r="H1217" s="75"/>
      <c r="J1217" s="544"/>
      <c r="K1217" s="544"/>
      <c r="L1217" s="545"/>
      <c r="M1217" s="544"/>
    </row>
    <row r="1218" spans="1:13" s="74" customFormat="1" x14ac:dyDescent="0.3">
      <c r="A1218" s="544"/>
      <c r="B1218" s="581">
        <v>69802</v>
      </c>
      <c r="C1218" s="549" t="s">
        <v>2067</v>
      </c>
      <c r="D1218" s="545"/>
      <c r="E1218" s="544"/>
      <c r="F1218" s="544"/>
      <c r="G1218" s="544"/>
      <c r="H1218" s="75"/>
      <c r="J1218" s="544"/>
      <c r="K1218" s="544"/>
      <c r="L1218" s="545"/>
      <c r="M1218" s="544"/>
    </row>
    <row r="1219" spans="1:13" s="74" customFormat="1" x14ac:dyDescent="0.3">
      <c r="B1219" s="581">
        <v>99891</v>
      </c>
      <c r="C1219" s="549" t="s">
        <v>1653</v>
      </c>
    </row>
    <row r="1220" spans="1:13" s="74" customFormat="1" x14ac:dyDescent="0.3">
      <c r="B1220" s="581">
        <v>12804</v>
      </c>
      <c r="C1220" s="549" t="s">
        <v>650</v>
      </c>
    </row>
    <row r="1221" spans="1:13" s="74" customFormat="1" x14ac:dyDescent="0.3">
      <c r="B1221" s="581">
        <v>99055</v>
      </c>
      <c r="C1221" s="549" t="s">
        <v>2068</v>
      </c>
    </row>
    <row r="1222" spans="1:13" s="74" customFormat="1" x14ac:dyDescent="0.3">
      <c r="B1222" s="581">
        <v>99814</v>
      </c>
      <c r="C1222" s="549" t="s">
        <v>2068</v>
      </c>
    </row>
    <row r="1223" spans="1:13" s="74" customFormat="1" x14ac:dyDescent="0.3">
      <c r="B1223" s="581">
        <v>90801</v>
      </c>
      <c r="C1223" s="549" t="s">
        <v>2069</v>
      </c>
    </row>
    <row r="1224" spans="1:13" s="74" customFormat="1" x14ac:dyDescent="0.3">
      <c r="B1224" s="581">
        <v>78802</v>
      </c>
      <c r="C1224" s="549" t="s">
        <v>2070</v>
      </c>
    </row>
    <row r="1225" spans="1:13" s="74" customFormat="1" x14ac:dyDescent="0.3">
      <c r="B1225" s="581">
        <v>99045</v>
      </c>
      <c r="C1225" s="549" t="s">
        <v>2071</v>
      </c>
    </row>
    <row r="1226" spans="1:13" s="74" customFormat="1" x14ac:dyDescent="0.3">
      <c r="B1226" s="581">
        <v>99810</v>
      </c>
      <c r="C1226" s="549" t="s">
        <v>2071</v>
      </c>
    </row>
    <row r="1227" spans="1:13" s="74" customFormat="1" x14ac:dyDescent="0.3">
      <c r="B1227" s="581">
        <v>95802</v>
      </c>
      <c r="C1227" s="549" t="s">
        <v>2072</v>
      </c>
    </row>
    <row r="1228" spans="1:13" s="74" customFormat="1" x14ac:dyDescent="0.3">
      <c r="B1228" s="581">
        <v>6802</v>
      </c>
      <c r="C1228" s="549" t="s">
        <v>2073</v>
      </c>
    </row>
    <row r="1229" spans="1:13" s="74" customFormat="1" x14ac:dyDescent="0.3">
      <c r="B1229" s="581">
        <v>99879</v>
      </c>
      <c r="C1229" s="549" t="s">
        <v>1654</v>
      </c>
    </row>
    <row r="1230" spans="1:13" s="74" customFormat="1" x14ac:dyDescent="0.3">
      <c r="B1230" s="581">
        <v>99885</v>
      </c>
      <c r="C1230" s="549" t="s">
        <v>1655</v>
      </c>
    </row>
    <row r="1231" spans="1:13" s="74" customFormat="1" x14ac:dyDescent="0.3">
      <c r="B1231" s="581">
        <v>67802</v>
      </c>
      <c r="C1231" s="549" t="s">
        <v>2074</v>
      </c>
    </row>
    <row r="1232" spans="1:13" s="74" customFormat="1" x14ac:dyDescent="0.3">
      <c r="B1232" s="581">
        <v>99894</v>
      </c>
      <c r="C1232" s="549" t="s">
        <v>1656</v>
      </c>
    </row>
    <row r="1233" spans="2:3" s="74" customFormat="1" x14ac:dyDescent="0.3">
      <c r="B1233" s="581">
        <v>99888</v>
      </c>
      <c r="C1233" s="549" t="s">
        <v>1657</v>
      </c>
    </row>
    <row r="1234" spans="2:3" s="74" customFormat="1" x14ac:dyDescent="0.3">
      <c r="B1234" s="581">
        <v>99890</v>
      </c>
      <c r="C1234" s="549" t="s">
        <v>1658</v>
      </c>
    </row>
    <row r="1235" spans="2:3" s="74" customFormat="1" x14ac:dyDescent="0.3">
      <c r="B1235" s="581">
        <v>12802</v>
      </c>
      <c r="C1235" s="549" t="s">
        <v>2075</v>
      </c>
    </row>
    <row r="1236" spans="2:3" s="74" customFormat="1" x14ac:dyDescent="0.3">
      <c r="B1236" s="581">
        <v>97806</v>
      </c>
      <c r="C1236" s="549" t="s">
        <v>2076</v>
      </c>
    </row>
    <row r="1237" spans="2:3" s="74" customFormat="1" x14ac:dyDescent="0.3">
      <c r="B1237" s="581">
        <v>99065</v>
      </c>
      <c r="C1237" s="549" t="s">
        <v>2076</v>
      </c>
    </row>
    <row r="1238" spans="2:3" s="74" customFormat="1" x14ac:dyDescent="0.3">
      <c r="B1238" s="581">
        <v>85802</v>
      </c>
      <c r="C1238" s="549" t="s">
        <v>2077</v>
      </c>
    </row>
    <row r="1239" spans="2:3" s="74" customFormat="1" x14ac:dyDescent="0.3">
      <c r="B1239" s="581">
        <v>83802</v>
      </c>
      <c r="C1239" s="549" t="s">
        <v>2078</v>
      </c>
    </row>
    <row r="1240" spans="2:3" s="74" customFormat="1" x14ac:dyDescent="0.3">
      <c r="B1240" s="581">
        <v>99893</v>
      </c>
      <c r="C1240" s="549" t="s">
        <v>1659</v>
      </c>
    </row>
    <row r="1241" spans="2:3" s="74" customFormat="1" x14ac:dyDescent="0.3">
      <c r="B1241" s="581">
        <v>99877</v>
      </c>
      <c r="C1241" s="549" t="s">
        <v>1660</v>
      </c>
    </row>
    <row r="1242" spans="2:3" s="74" customFormat="1" x14ac:dyDescent="0.3">
      <c r="B1242" s="581">
        <v>98804</v>
      </c>
      <c r="C1242" s="549" t="s">
        <v>2079</v>
      </c>
    </row>
    <row r="1243" spans="2:3" s="74" customFormat="1" x14ac:dyDescent="0.3">
      <c r="B1243" s="581">
        <v>97810</v>
      </c>
      <c r="C1243" s="549" t="s">
        <v>2080</v>
      </c>
    </row>
    <row r="1244" spans="2:3" s="74" customFormat="1" x14ac:dyDescent="0.3">
      <c r="B1244" s="581">
        <v>83804</v>
      </c>
      <c r="C1244" s="549" t="s">
        <v>2081</v>
      </c>
    </row>
    <row r="1245" spans="2:3" s="74" customFormat="1" x14ac:dyDescent="0.3">
      <c r="B1245" s="581">
        <v>89804</v>
      </c>
      <c r="C1245" s="549" t="s">
        <v>876</v>
      </c>
    </row>
    <row r="1246" spans="2:3" s="74" customFormat="1" x14ac:dyDescent="0.3">
      <c r="B1246" s="581">
        <v>6804</v>
      </c>
      <c r="C1246" s="549" t="s">
        <v>2082</v>
      </c>
    </row>
    <row r="1247" spans="2:3" s="74" customFormat="1" x14ac:dyDescent="0.3">
      <c r="B1247" s="581">
        <v>97804</v>
      </c>
      <c r="C1247" s="549" t="s">
        <v>2083</v>
      </c>
    </row>
    <row r="1248" spans="2:3" s="74" customFormat="1" x14ac:dyDescent="0.3">
      <c r="B1248" s="581">
        <v>62802</v>
      </c>
      <c r="C1248" s="549" t="s">
        <v>2084</v>
      </c>
    </row>
    <row r="1249" spans="2:3" s="74" customFormat="1" x14ac:dyDescent="0.3">
      <c r="B1249" s="581">
        <v>91802</v>
      </c>
      <c r="C1249" s="549" t="s">
        <v>2085</v>
      </c>
    </row>
    <row r="1250" spans="2:3" s="74" customFormat="1" x14ac:dyDescent="0.3">
      <c r="B1250" s="581">
        <v>97808</v>
      </c>
      <c r="C1250" s="549" t="s">
        <v>2086</v>
      </c>
    </row>
    <row r="1251" spans="2:3" s="74" customFormat="1" x14ac:dyDescent="0.3">
      <c r="B1251" s="581">
        <v>98808</v>
      </c>
      <c r="C1251" s="549" t="s">
        <v>2087</v>
      </c>
    </row>
    <row r="1252" spans="2:3" s="74" customFormat="1" x14ac:dyDescent="0.3">
      <c r="B1252" s="581">
        <v>99030</v>
      </c>
      <c r="C1252" s="549" t="s">
        <v>2088</v>
      </c>
    </row>
    <row r="1253" spans="2:3" s="74" customFormat="1" x14ac:dyDescent="0.3">
      <c r="B1253" s="581">
        <v>99804</v>
      </c>
      <c r="C1253" s="549" t="s">
        <v>2088</v>
      </c>
    </row>
    <row r="1254" spans="2:3" s="74" customFormat="1" x14ac:dyDescent="0.3">
      <c r="B1254" s="581">
        <v>99040</v>
      </c>
      <c r="C1254" s="549" t="s">
        <v>2089</v>
      </c>
    </row>
    <row r="1255" spans="2:3" s="74" customFormat="1" x14ac:dyDescent="0.3">
      <c r="B1255" s="581">
        <v>99808</v>
      </c>
      <c r="C1255" s="549" t="s">
        <v>2089</v>
      </c>
    </row>
    <row r="1256" spans="2:3" s="74" customFormat="1" x14ac:dyDescent="0.3">
      <c r="B1256" s="581">
        <v>98806</v>
      </c>
      <c r="C1256" s="549" t="s">
        <v>2090</v>
      </c>
    </row>
    <row r="1257" spans="2:3" s="74" customFormat="1" x14ac:dyDescent="0.3">
      <c r="B1257" s="581">
        <v>90804</v>
      </c>
      <c r="C1257" s="549" t="s">
        <v>2091</v>
      </c>
    </row>
    <row r="1258" spans="2:3" s="74" customFormat="1" x14ac:dyDescent="0.3">
      <c r="B1258" s="581">
        <v>50802</v>
      </c>
      <c r="C1258" s="549" t="s">
        <v>2092</v>
      </c>
    </row>
    <row r="1259" spans="2:3" s="74" customFormat="1" x14ac:dyDescent="0.3">
      <c r="B1259" s="581">
        <v>99818</v>
      </c>
      <c r="C1259" s="549" t="s">
        <v>2093</v>
      </c>
    </row>
    <row r="1260" spans="2:3" s="74" customFormat="1" x14ac:dyDescent="0.3">
      <c r="B1260" s="581">
        <v>99820</v>
      </c>
      <c r="C1260" s="549" t="s">
        <v>2093</v>
      </c>
    </row>
    <row r="1261" spans="2:3" s="74" customFormat="1" x14ac:dyDescent="0.3">
      <c r="B1261" s="581">
        <v>96802</v>
      </c>
      <c r="C1261" s="549" t="s">
        <v>2094</v>
      </c>
    </row>
    <row r="1262" spans="2:3" s="74" customFormat="1" x14ac:dyDescent="0.3">
      <c r="B1262" s="581">
        <v>88802</v>
      </c>
      <c r="C1262" s="549" t="s">
        <v>2095</v>
      </c>
    </row>
    <row r="1263" spans="2:3" s="74" customFormat="1" x14ac:dyDescent="0.3">
      <c r="B1263" s="581">
        <v>99889</v>
      </c>
      <c r="C1263" s="549" t="s">
        <v>1662</v>
      </c>
    </row>
    <row r="1264" spans="2:3" s="74" customFormat="1" x14ac:dyDescent="0.3">
      <c r="B1264" s="581">
        <v>99887</v>
      </c>
      <c r="C1264" s="549" t="s">
        <v>1663</v>
      </c>
    </row>
    <row r="1265" spans="2:3" s="74" customFormat="1" x14ac:dyDescent="0.3">
      <c r="B1265" s="581">
        <v>99892</v>
      </c>
      <c r="C1265" s="549" t="s">
        <v>1664</v>
      </c>
    </row>
    <row r="1266" spans="2:3" s="74" customFormat="1" x14ac:dyDescent="0.3">
      <c r="B1266" s="581">
        <v>85806</v>
      </c>
      <c r="C1266" s="549" t="s">
        <v>2096</v>
      </c>
    </row>
    <row r="1267" spans="2:3" s="74" customFormat="1" x14ac:dyDescent="0.3">
      <c r="B1267" s="581">
        <v>97802</v>
      </c>
      <c r="C1267" s="549" t="s">
        <v>2097</v>
      </c>
    </row>
    <row r="1268" spans="2:3" s="74" customFormat="1" x14ac:dyDescent="0.3">
      <c r="B1268" s="581">
        <v>99878</v>
      </c>
      <c r="C1268" s="549" t="s">
        <v>1665</v>
      </c>
    </row>
    <row r="1269" spans="2:3" s="74" customFormat="1" x14ac:dyDescent="0.3">
      <c r="B1269" s="581">
        <v>99035</v>
      </c>
      <c r="C1269" s="549" t="s">
        <v>2098</v>
      </c>
    </row>
    <row r="1270" spans="2:3" s="74" customFormat="1" x14ac:dyDescent="0.3">
      <c r="B1270" s="581">
        <v>99806</v>
      </c>
      <c r="C1270" s="549" t="s">
        <v>2098</v>
      </c>
    </row>
    <row r="1271" spans="2:3" s="74" customFormat="1" x14ac:dyDescent="0.3">
      <c r="B1271" s="581">
        <v>99010</v>
      </c>
      <c r="C1271" s="549" t="s">
        <v>2099</v>
      </c>
    </row>
    <row r="1272" spans="2:3" s="74" customFormat="1" x14ac:dyDescent="0.3">
      <c r="B1272" s="581">
        <v>99802</v>
      </c>
      <c r="C1272" s="549" t="s">
        <v>2099</v>
      </c>
    </row>
    <row r="1273" spans="2:3" s="74" customFormat="1" x14ac:dyDescent="0.3">
      <c r="B1273" s="581">
        <v>99050</v>
      </c>
      <c r="C1273" s="549" t="s">
        <v>2100</v>
      </c>
    </row>
    <row r="1274" spans="2:3" s="74" customFormat="1" x14ac:dyDescent="0.3">
      <c r="B1274" s="581">
        <v>99812</v>
      </c>
      <c r="C1274" s="549" t="s">
        <v>2100</v>
      </c>
    </row>
    <row r="1275" spans="2:3" s="74" customFormat="1" x14ac:dyDescent="0.3">
      <c r="B1275" s="581">
        <v>90802</v>
      </c>
      <c r="C1275" s="549" t="s">
        <v>2101</v>
      </c>
    </row>
    <row r="1276" spans="2:3" s="74" customFormat="1" x14ac:dyDescent="0.3">
      <c r="B1276" s="581">
        <v>23802</v>
      </c>
      <c r="C1276" s="549" t="s">
        <v>2102</v>
      </c>
    </row>
    <row r="1277" spans="2:3" s="74" customFormat="1" x14ac:dyDescent="0.3">
      <c r="B1277" s="581">
        <v>99070</v>
      </c>
      <c r="C1277" s="549" t="s">
        <v>2103</v>
      </c>
    </row>
    <row r="1278" spans="2:3" s="74" customFormat="1" x14ac:dyDescent="0.3">
      <c r="B1278" s="581">
        <v>99816</v>
      </c>
      <c r="C1278" s="549" t="s">
        <v>2103</v>
      </c>
    </row>
    <row r="1279" spans="2:3" s="74" customFormat="1" x14ac:dyDescent="0.3">
      <c r="B1279" s="582">
        <v>38802</v>
      </c>
      <c r="C1279" s="583" t="s">
        <v>2104</v>
      </c>
    </row>
    <row r="1280" spans="2:3" s="74" customFormat="1" x14ac:dyDescent="0.3"/>
    <row r="1281" s="74" customFormat="1" x14ac:dyDescent="0.3"/>
    <row r="1282" s="74" customFormat="1" x14ac:dyDescent="0.3"/>
    <row r="1283" s="74" customFormat="1" x14ac:dyDescent="0.3"/>
    <row r="1284" s="74" customFormat="1" x14ac:dyDescent="0.3"/>
    <row r="1285" s="74" customFormat="1" x14ac:dyDescent="0.3"/>
    <row r="1286" s="74" customFormat="1" x14ac:dyDescent="0.3"/>
    <row r="1287" s="74" customFormat="1" x14ac:dyDescent="0.3"/>
    <row r="1288" s="74" customFormat="1" x14ac:dyDescent="0.3"/>
    <row r="1289" s="74" customFormat="1" x14ac:dyDescent="0.3"/>
    <row r="1290" s="74" customFormat="1" x14ac:dyDescent="0.3"/>
    <row r="1291" s="74" customFormat="1" x14ac:dyDescent="0.3"/>
    <row r="1292" s="74" customFormat="1" x14ac:dyDescent="0.3"/>
    <row r="1293" s="74" customFormat="1" x14ac:dyDescent="0.3"/>
    <row r="1294" s="74" customFormat="1" x14ac:dyDescent="0.3"/>
    <row r="1295" s="74" customFormat="1" x14ac:dyDescent="0.3"/>
    <row r="1296" s="74" customFormat="1" x14ac:dyDescent="0.3"/>
    <row r="1297" s="74" customFormat="1" x14ac:dyDescent="0.3"/>
    <row r="1298" s="74" customFormat="1" x14ac:dyDescent="0.3"/>
    <row r="1299" s="74" customFormat="1" x14ac:dyDescent="0.3"/>
    <row r="1300" s="74" customFormat="1" x14ac:dyDescent="0.3"/>
    <row r="1301" s="74" customFormat="1" x14ac:dyDescent="0.3"/>
    <row r="1302" s="74" customFormat="1" x14ac:dyDescent="0.3"/>
    <row r="1303" s="74" customFormat="1" x14ac:dyDescent="0.3"/>
    <row r="1304" s="74" customFormat="1" x14ac:dyDescent="0.3"/>
    <row r="1305" s="74" customFormat="1" x14ac:dyDescent="0.3"/>
    <row r="1306" s="74" customFormat="1" x14ac:dyDescent="0.3"/>
    <row r="1307" s="74" customFormat="1" x14ac:dyDescent="0.3"/>
    <row r="1308" s="74" customFormat="1" x14ac:dyDescent="0.3"/>
    <row r="1309" s="74" customFormat="1" x14ac:dyDescent="0.3"/>
    <row r="1310" s="74" customFormat="1" x14ac:dyDescent="0.3"/>
    <row r="1311" s="74" customFormat="1" x14ac:dyDescent="0.3"/>
    <row r="1312" s="74" customFormat="1" x14ac:dyDescent="0.3"/>
    <row r="1313" s="74" customFormat="1" x14ac:dyDescent="0.3"/>
    <row r="1314" s="74" customFormat="1" x14ac:dyDescent="0.3"/>
    <row r="1315" s="74" customFormat="1" x14ac:dyDescent="0.3"/>
    <row r="1316" s="74" customFormat="1" x14ac:dyDescent="0.3"/>
    <row r="1317" s="74" customFormat="1" x14ac:dyDescent="0.3"/>
    <row r="1318" s="74" customFormat="1" x14ac:dyDescent="0.3"/>
    <row r="1319" s="74" customFormat="1" x14ac:dyDescent="0.3"/>
    <row r="1320" s="74" customFormat="1" x14ac:dyDescent="0.3"/>
    <row r="1321" s="74" customFormat="1" x14ac:dyDescent="0.3"/>
    <row r="1322" s="74" customFormat="1" x14ac:dyDescent="0.3"/>
    <row r="1323" s="74" customFormat="1" x14ac:dyDescent="0.3"/>
    <row r="1324" s="74" customFormat="1" x14ac:dyDescent="0.3"/>
    <row r="1325" s="74" customFormat="1" x14ac:dyDescent="0.3"/>
    <row r="1326" s="74" customFormat="1" x14ac:dyDescent="0.3"/>
    <row r="1327" s="74" customFormat="1" x14ac:dyDescent="0.3"/>
    <row r="1328" s="74" customFormat="1" x14ac:dyDescent="0.3"/>
    <row r="1329" s="74" customFormat="1" x14ac:dyDescent="0.3"/>
    <row r="1330" s="74" customFormat="1" x14ac:dyDescent="0.3"/>
    <row r="1331" s="74" customFormat="1" x14ac:dyDescent="0.3"/>
    <row r="1332" s="74" customFormat="1" x14ac:dyDescent="0.3"/>
    <row r="1333" s="74" customFormat="1" x14ac:dyDescent="0.3"/>
    <row r="1334" s="74" customFormat="1" x14ac:dyDescent="0.3"/>
    <row r="1335" s="74" customFormat="1" x14ac:dyDescent="0.3"/>
    <row r="1336" s="74" customFormat="1" x14ac:dyDescent="0.3"/>
    <row r="1337" s="74" customFormat="1" x14ac:dyDescent="0.3"/>
    <row r="1338" s="74" customFormat="1" x14ac:dyDescent="0.3"/>
    <row r="1339" s="74" customFormat="1" x14ac:dyDescent="0.3"/>
    <row r="1340" s="74" customFormat="1" x14ac:dyDescent="0.3"/>
    <row r="1341" s="74" customFormat="1" x14ac:dyDescent="0.3"/>
    <row r="1342" s="74" customFormat="1" x14ac:dyDescent="0.3"/>
    <row r="1343" s="74" customFormat="1" x14ac:dyDescent="0.3"/>
    <row r="1344" s="74" customFormat="1" x14ac:dyDescent="0.3"/>
    <row r="1345" s="74" customFormat="1" x14ac:dyDescent="0.3"/>
    <row r="1346" s="74" customFormat="1" x14ac:dyDescent="0.3"/>
    <row r="1347" s="74" customFormat="1" x14ac:dyDescent="0.3"/>
    <row r="1348" s="74" customFormat="1" x14ac:dyDescent="0.3"/>
    <row r="1349" s="74" customFormat="1" x14ac:dyDescent="0.3"/>
    <row r="1350" s="74" customFormat="1" x14ac:dyDescent="0.3"/>
    <row r="1351" s="74" customFormat="1" x14ac:dyDescent="0.3"/>
    <row r="1352" s="74" customFormat="1" x14ac:dyDescent="0.3"/>
    <row r="1353" s="74" customFormat="1" x14ac:dyDescent="0.3"/>
    <row r="1354" s="74" customFormat="1" x14ac:dyDescent="0.3"/>
    <row r="1355" s="74" customFormat="1" x14ac:dyDescent="0.3"/>
    <row r="1356" s="74" customFormat="1" x14ac:dyDescent="0.3"/>
    <row r="1357" s="74" customFormat="1" x14ac:dyDescent="0.3"/>
    <row r="1358" s="74" customFormat="1" x14ac:dyDescent="0.3"/>
    <row r="1359" s="74" customFormat="1" x14ac:dyDescent="0.3"/>
    <row r="1360" s="74" customFormat="1" x14ac:dyDescent="0.3"/>
    <row r="1361" s="74" customFormat="1" x14ac:dyDescent="0.3"/>
    <row r="1362" s="74" customFormat="1" x14ac:dyDescent="0.3"/>
    <row r="1363" s="74" customFormat="1" x14ac:dyDescent="0.3"/>
    <row r="1364" s="74" customFormat="1" x14ac:dyDescent="0.3"/>
    <row r="1365" s="74" customFormat="1" x14ac:dyDescent="0.3"/>
    <row r="1366" s="74" customFormat="1" x14ac:dyDescent="0.3"/>
    <row r="1367" s="74" customFormat="1" x14ac:dyDescent="0.3"/>
    <row r="1368" s="74" customFormat="1" x14ac:dyDescent="0.3"/>
    <row r="1369" s="74" customFormat="1" x14ac:dyDescent="0.3"/>
    <row r="1370" s="74" customFormat="1" x14ac:dyDescent="0.3"/>
    <row r="1371" s="74" customFormat="1" x14ac:dyDescent="0.3"/>
    <row r="1372" s="74" customFormat="1" x14ac:dyDescent="0.3"/>
    <row r="1373" s="74" customFormat="1" x14ac:dyDescent="0.3"/>
    <row r="1374" s="74" customFormat="1" x14ac:dyDescent="0.3"/>
    <row r="1375" s="74" customFormat="1" x14ac:dyDescent="0.3"/>
    <row r="1376" s="74" customFormat="1" x14ac:dyDescent="0.3"/>
    <row r="1377" s="74" customFormat="1" x14ac:dyDescent="0.3"/>
    <row r="1378" s="74" customFormat="1" x14ac:dyDescent="0.3"/>
    <row r="1379" s="74" customFormat="1" x14ac:dyDescent="0.3"/>
    <row r="1380" s="74" customFormat="1" x14ac:dyDescent="0.3"/>
    <row r="1381" s="74" customFormat="1" x14ac:dyDescent="0.3"/>
    <row r="1382" s="74" customFormat="1" x14ac:dyDescent="0.3"/>
    <row r="1383" s="74" customFormat="1" x14ac:dyDescent="0.3"/>
    <row r="1384" s="74" customFormat="1" x14ac:dyDescent="0.3"/>
    <row r="1385" s="74" customFormat="1" x14ac:dyDescent="0.3"/>
    <row r="1386" s="74" customFormat="1" x14ac:dyDescent="0.3"/>
    <row r="1387" s="74" customFormat="1" x14ac:dyDescent="0.3"/>
    <row r="1388" s="74" customFormat="1" x14ac:dyDescent="0.3"/>
    <row r="1389" s="74" customFormat="1" x14ac:dyDescent="0.3"/>
    <row r="1390" s="74" customFormat="1" x14ac:dyDescent="0.3"/>
    <row r="1391" s="74" customFormat="1" x14ac:dyDescent="0.3"/>
    <row r="1392" s="74" customFormat="1" x14ac:dyDescent="0.3"/>
    <row r="1393" s="74" customFormat="1" x14ac:dyDescent="0.3"/>
    <row r="1394" s="74" customFormat="1" x14ac:dyDescent="0.3"/>
    <row r="1395" s="74" customFormat="1" x14ac:dyDescent="0.3"/>
    <row r="1396" s="74" customFormat="1" x14ac:dyDescent="0.3"/>
    <row r="1397" s="74" customFormat="1" x14ac:dyDescent="0.3"/>
    <row r="1398" s="74" customFormat="1" x14ac:dyDescent="0.3"/>
    <row r="1399" s="74" customFormat="1" x14ac:dyDescent="0.3"/>
    <row r="1400" s="74" customFormat="1" x14ac:dyDescent="0.3"/>
    <row r="1401" s="74" customFormat="1" x14ac:dyDescent="0.3"/>
    <row r="1402" s="74" customFormat="1" x14ac:dyDescent="0.3"/>
    <row r="1403" s="74" customFormat="1" x14ac:dyDescent="0.3"/>
    <row r="1404" s="74" customFormat="1" x14ac:dyDescent="0.3"/>
    <row r="1405" s="74" customFormat="1" x14ac:dyDescent="0.3"/>
    <row r="1406" s="74" customFormat="1" x14ac:dyDescent="0.3"/>
    <row r="1407" s="74" customFormat="1" x14ac:dyDescent="0.3"/>
    <row r="1408" s="74" customFormat="1" x14ac:dyDescent="0.3"/>
    <row r="1409" s="74" customFormat="1" x14ac:dyDescent="0.3"/>
    <row r="1410" s="74" customFormat="1" x14ac:dyDescent="0.3"/>
    <row r="1411" s="74" customFormat="1" x14ac:dyDescent="0.3"/>
    <row r="1412" s="74" customFormat="1" x14ac:dyDescent="0.3"/>
    <row r="1413" s="74" customFormat="1" x14ac:dyDescent="0.3"/>
    <row r="1414" s="74" customFormat="1" x14ac:dyDescent="0.3"/>
    <row r="1415" s="74" customFormat="1" x14ac:dyDescent="0.3"/>
    <row r="1416" s="74" customFormat="1" x14ac:dyDescent="0.3"/>
    <row r="1417" s="74" customFormat="1" x14ac:dyDescent="0.3"/>
    <row r="1418" s="74" customFormat="1" x14ac:dyDescent="0.3"/>
    <row r="1419" s="74" customFormat="1" x14ac:dyDescent="0.3"/>
    <row r="1420" s="74" customFormat="1" x14ac:dyDescent="0.3"/>
    <row r="1421" s="74" customFormat="1" x14ac:dyDescent="0.3"/>
    <row r="1422" s="74" customFormat="1" x14ac:dyDescent="0.3"/>
    <row r="1423" s="74" customFormat="1" x14ac:dyDescent="0.3"/>
    <row r="1424" s="74" customFormat="1" x14ac:dyDescent="0.3"/>
    <row r="1425" spans="1:13" s="74" customFormat="1" x14ac:dyDescent="0.3"/>
    <row r="1426" spans="1:13" s="74" customFormat="1" x14ac:dyDescent="0.3"/>
    <row r="1427" spans="1:13" s="74" customFormat="1" x14ac:dyDescent="0.3"/>
    <row r="1428" spans="1:13" s="74" customFormat="1" x14ac:dyDescent="0.3"/>
    <row r="1429" spans="1:13" s="74" customFormat="1" x14ac:dyDescent="0.3"/>
    <row r="1430" spans="1:13" s="74" customFormat="1" x14ac:dyDescent="0.3"/>
    <row r="1431" spans="1:13" s="74" customFormat="1" x14ac:dyDescent="0.3"/>
    <row r="1432" spans="1:13" x14ac:dyDescent="0.3">
      <c r="A1432" s="74"/>
      <c r="B1432" s="74"/>
      <c r="C1432" s="74"/>
      <c r="D1432" s="74"/>
      <c r="E1432" s="74"/>
      <c r="F1432" s="74"/>
      <c r="G1432" s="74"/>
      <c r="H1432" s="74"/>
      <c r="I1432" s="74"/>
      <c r="J1432" s="74"/>
      <c r="K1432" s="74"/>
      <c r="L1432" s="74"/>
      <c r="M1432" s="74"/>
    </row>
    <row r="1433" spans="1:13" x14ac:dyDescent="0.3">
      <c r="A1433" s="74"/>
      <c r="B1433" s="74"/>
      <c r="C1433" s="74"/>
      <c r="D1433" s="74"/>
      <c r="E1433" s="74"/>
      <c r="F1433" s="74"/>
      <c r="G1433" s="74"/>
      <c r="H1433" s="74"/>
      <c r="I1433" s="74"/>
      <c r="J1433" s="74"/>
      <c r="K1433" s="74"/>
      <c r="L1433" s="74"/>
      <c r="M1433" s="74"/>
    </row>
    <row r="1434" spans="1:13" x14ac:dyDescent="0.3">
      <c r="A1434" s="74"/>
      <c r="B1434" s="74"/>
      <c r="C1434" s="74"/>
      <c r="D1434" s="74"/>
      <c r="E1434" s="74"/>
      <c r="F1434" s="74"/>
      <c r="G1434" s="74"/>
      <c r="H1434" s="74"/>
      <c r="I1434" s="74"/>
      <c r="J1434" s="74"/>
      <c r="K1434" s="74"/>
      <c r="L1434" s="74"/>
      <c r="M1434" s="74"/>
    </row>
    <row r="1435" spans="1:13" x14ac:dyDescent="0.3">
      <c r="A1435" s="74"/>
      <c r="B1435" s="74"/>
      <c r="C1435" s="74"/>
      <c r="D1435" s="74"/>
      <c r="E1435" s="74"/>
      <c r="F1435" s="74"/>
      <c r="G1435" s="74"/>
      <c r="H1435" s="74"/>
      <c r="I1435" s="74"/>
      <c r="J1435" s="74"/>
      <c r="K1435" s="74"/>
      <c r="L1435" s="74"/>
      <c r="M1435" s="74"/>
    </row>
    <row r="1436" spans="1:13" x14ac:dyDescent="0.3">
      <c r="A1436" s="74"/>
      <c r="B1436" s="74"/>
      <c r="C1436" s="74"/>
      <c r="D1436" s="74"/>
      <c r="E1436" s="74"/>
      <c r="F1436" s="74"/>
      <c r="G1436" s="74"/>
      <c r="H1436" s="74"/>
      <c r="I1436" s="74"/>
      <c r="J1436" s="74"/>
      <c r="K1436" s="74"/>
      <c r="L1436" s="74"/>
      <c r="M1436" s="74"/>
    </row>
    <row r="1437" spans="1:13" x14ac:dyDescent="0.3">
      <c r="A1437" s="74"/>
      <c r="B1437" s="74"/>
      <c r="C1437" s="74"/>
      <c r="D1437" s="74"/>
      <c r="E1437" s="74"/>
      <c r="F1437" s="74"/>
      <c r="G1437" s="74"/>
      <c r="H1437" s="74"/>
      <c r="I1437" s="74"/>
      <c r="J1437" s="74"/>
      <c r="K1437" s="74"/>
      <c r="L1437" s="74"/>
      <c r="M1437" s="74"/>
    </row>
    <row r="1438" spans="1:13" x14ac:dyDescent="0.3">
      <c r="A1438" s="74"/>
      <c r="B1438" s="74"/>
      <c r="C1438" s="74"/>
      <c r="D1438" s="74"/>
      <c r="E1438" s="74"/>
      <c r="F1438" s="74"/>
      <c r="G1438" s="74"/>
      <c r="H1438" s="74"/>
      <c r="I1438" s="74"/>
      <c r="J1438" s="74"/>
      <c r="K1438" s="74"/>
      <c r="L1438" s="74"/>
      <c r="M1438" s="74"/>
    </row>
    <row r="1439" spans="1:13" x14ac:dyDescent="0.3">
      <c r="A1439" s="74"/>
      <c r="B1439" s="74"/>
      <c r="C1439" s="74"/>
      <c r="D1439" s="74"/>
      <c r="E1439" s="74"/>
      <c r="F1439" s="74"/>
      <c r="G1439" s="74"/>
      <c r="H1439" s="74"/>
      <c r="I1439" s="74"/>
      <c r="J1439" s="74"/>
      <c r="K1439" s="74"/>
      <c r="L1439" s="74"/>
      <c r="M1439" s="74"/>
    </row>
    <row r="1440" spans="1:13" x14ac:dyDescent="0.3">
      <c r="A1440" s="74"/>
      <c r="B1440" s="74"/>
      <c r="C1440" s="74"/>
      <c r="D1440" s="74"/>
      <c r="E1440" s="74"/>
      <c r="F1440" s="74"/>
      <c r="G1440" s="74"/>
      <c r="H1440" s="74"/>
      <c r="I1440" s="74"/>
      <c r="J1440" s="74"/>
      <c r="K1440" s="74"/>
      <c r="L1440" s="74"/>
      <c r="M1440" s="74"/>
    </row>
    <row r="1441" spans="1:13" x14ac:dyDescent="0.3">
      <c r="A1441" s="74"/>
      <c r="B1441" s="74"/>
      <c r="C1441" s="74"/>
      <c r="D1441" s="74"/>
      <c r="E1441" s="74"/>
      <c r="F1441" s="74"/>
      <c r="G1441" s="74"/>
      <c r="H1441" s="74"/>
      <c r="I1441" s="74"/>
      <c r="J1441" s="74"/>
      <c r="K1441" s="74"/>
      <c r="L1441" s="74"/>
      <c r="M1441" s="74"/>
    </row>
    <row r="1442" spans="1:13" x14ac:dyDescent="0.3">
      <c r="A1442" s="74"/>
      <c r="B1442" s="74"/>
      <c r="C1442" s="74"/>
      <c r="D1442" s="74"/>
      <c r="E1442" s="74"/>
      <c r="F1442" s="74"/>
      <c r="G1442" s="74"/>
      <c r="H1442" s="74"/>
      <c r="I1442" s="74"/>
      <c r="J1442" s="74"/>
      <c r="K1442" s="74"/>
      <c r="L1442" s="74"/>
      <c r="M1442" s="74"/>
    </row>
    <row r="1443" spans="1:13" x14ac:dyDescent="0.3">
      <c r="A1443" s="74"/>
      <c r="B1443" s="74"/>
      <c r="C1443" s="74"/>
      <c r="D1443" s="74"/>
      <c r="E1443" s="74"/>
      <c r="F1443" s="74"/>
      <c r="G1443" s="74"/>
      <c r="H1443" s="74"/>
      <c r="I1443" s="74"/>
      <c r="J1443" s="74"/>
      <c r="K1443" s="74"/>
      <c r="L1443" s="74"/>
      <c r="M1443" s="74"/>
    </row>
    <row r="1444" spans="1:13" x14ac:dyDescent="0.3">
      <c r="A1444" s="74"/>
      <c r="B1444" s="74"/>
      <c r="C1444" s="74"/>
      <c r="D1444" s="74"/>
      <c r="E1444" s="74"/>
      <c r="F1444" s="74"/>
      <c r="G1444" s="74"/>
      <c r="H1444" s="74"/>
      <c r="I1444" s="74"/>
      <c r="J1444" s="74"/>
      <c r="K1444" s="74"/>
      <c r="L1444" s="74"/>
      <c r="M1444" s="74"/>
    </row>
    <row r="1445" spans="1:13" x14ac:dyDescent="0.3">
      <c r="A1445" s="74"/>
      <c r="B1445" s="74"/>
      <c r="C1445" s="74"/>
      <c r="D1445" s="74"/>
      <c r="E1445" s="74"/>
      <c r="F1445" s="74"/>
      <c r="G1445" s="74"/>
      <c r="H1445" s="74"/>
      <c r="I1445" s="74"/>
      <c r="J1445" s="74"/>
      <c r="K1445" s="74"/>
      <c r="L1445" s="74"/>
      <c r="M1445" s="74"/>
    </row>
    <row r="1446" spans="1:13" x14ac:dyDescent="0.3">
      <c r="A1446" s="74"/>
      <c r="B1446" s="74"/>
      <c r="C1446" s="74"/>
      <c r="D1446" s="74"/>
      <c r="E1446" s="74"/>
      <c r="F1446" s="74"/>
      <c r="G1446" s="74"/>
      <c r="H1446" s="74"/>
      <c r="I1446" s="74"/>
      <c r="J1446" s="74"/>
      <c r="K1446" s="74"/>
      <c r="L1446" s="74"/>
      <c r="M1446" s="74"/>
    </row>
    <row r="1447" spans="1:13" x14ac:dyDescent="0.3">
      <c r="A1447" s="74"/>
      <c r="B1447" s="74"/>
      <c r="C1447" s="74"/>
      <c r="D1447" s="74"/>
      <c r="E1447" s="74"/>
      <c r="F1447" s="74"/>
      <c r="G1447" s="74"/>
      <c r="H1447" s="74"/>
      <c r="I1447" s="74"/>
      <c r="J1447" s="74"/>
      <c r="K1447" s="74"/>
      <c r="L1447" s="74"/>
      <c r="M1447" s="74"/>
    </row>
    <row r="1448" spans="1:13" x14ac:dyDescent="0.3">
      <c r="A1448" s="74"/>
      <c r="B1448" s="74"/>
      <c r="C1448" s="74"/>
      <c r="D1448" s="74"/>
      <c r="E1448" s="74"/>
      <c r="F1448" s="74"/>
      <c r="G1448" s="74"/>
      <c r="H1448" s="74"/>
      <c r="I1448" s="74"/>
      <c r="J1448" s="74"/>
      <c r="K1448" s="74"/>
      <c r="L1448" s="74"/>
      <c r="M1448" s="74"/>
    </row>
    <row r="1449" spans="1:13" x14ac:dyDescent="0.3">
      <c r="A1449" s="74"/>
      <c r="B1449" s="74"/>
      <c r="C1449" s="74"/>
      <c r="D1449" s="74"/>
      <c r="E1449" s="74"/>
      <c r="F1449" s="74"/>
      <c r="G1449" s="74"/>
      <c r="H1449" s="74"/>
      <c r="I1449" s="74"/>
      <c r="J1449" s="74"/>
      <c r="K1449" s="74"/>
      <c r="L1449" s="74"/>
      <c r="M1449" s="74"/>
    </row>
    <row r="1450" spans="1:13" x14ac:dyDescent="0.3">
      <c r="A1450" s="74"/>
      <c r="B1450" s="74"/>
      <c r="C1450" s="74"/>
      <c r="D1450" s="74"/>
      <c r="E1450" s="74"/>
      <c r="F1450" s="74"/>
      <c r="G1450" s="74"/>
      <c r="H1450" s="74"/>
      <c r="I1450" s="74"/>
      <c r="J1450" s="74"/>
      <c r="K1450" s="74"/>
      <c r="L1450" s="74"/>
      <c r="M1450" s="74"/>
    </row>
    <row r="1451" spans="1:13" x14ac:dyDescent="0.3">
      <c r="A1451" s="74"/>
      <c r="B1451" s="74"/>
      <c r="C1451" s="74"/>
      <c r="D1451" s="74"/>
      <c r="E1451" s="74"/>
      <c r="F1451" s="74"/>
      <c r="G1451" s="74"/>
      <c r="H1451" s="74"/>
      <c r="I1451" s="74"/>
      <c r="J1451" s="74"/>
      <c r="K1451" s="74"/>
      <c r="L1451" s="74"/>
      <c r="M1451" s="74"/>
    </row>
    <row r="1452" spans="1:13" x14ac:dyDescent="0.3">
      <c r="A1452" s="74"/>
      <c r="B1452" s="74"/>
      <c r="C1452" s="74"/>
      <c r="D1452" s="74"/>
      <c r="E1452" s="74"/>
      <c r="F1452" s="74"/>
      <c r="G1452" s="74"/>
      <c r="H1452" s="74"/>
      <c r="I1452" s="74"/>
      <c r="J1452" s="74"/>
      <c r="K1452" s="74"/>
      <c r="L1452" s="74"/>
      <c r="M1452" s="74"/>
    </row>
    <row r="1453" spans="1:13" x14ac:dyDescent="0.3">
      <c r="A1453" s="74"/>
      <c r="B1453" s="74"/>
      <c r="C1453" s="74"/>
      <c r="D1453" s="74"/>
      <c r="E1453" s="74"/>
      <c r="F1453" s="74"/>
      <c r="G1453" s="74"/>
      <c r="H1453" s="74"/>
      <c r="I1453" s="74"/>
      <c r="J1453" s="74"/>
      <c r="K1453" s="74"/>
      <c r="L1453" s="74"/>
      <c r="M1453" s="74"/>
    </row>
    <row r="1454" spans="1:13" x14ac:dyDescent="0.3">
      <c r="A1454" s="74"/>
      <c r="B1454" s="74"/>
      <c r="C1454" s="74"/>
      <c r="D1454" s="74"/>
      <c r="E1454" s="74"/>
      <c r="F1454" s="74"/>
      <c r="G1454" s="74"/>
      <c r="H1454" s="74"/>
      <c r="I1454" s="74"/>
      <c r="J1454" s="74"/>
      <c r="K1454" s="74"/>
      <c r="L1454" s="74"/>
      <c r="M1454" s="74"/>
    </row>
    <row r="1455" spans="1:13" x14ac:dyDescent="0.3">
      <c r="A1455" s="74"/>
      <c r="B1455" s="74"/>
      <c r="C1455" s="74"/>
      <c r="D1455" s="74"/>
      <c r="E1455" s="74"/>
      <c r="F1455" s="74"/>
      <c r="G1455" s="74"/>
      <c r="H1455" s="74"/>
      <c r="I1455" s="74"/>
      <c r="J1455" s="74"/>
      <c r="K1455" s="74"/>
      <c r="L1455" s="74"/>
      <c r="M1455" s="74"/>
    </row>
    <row r="1456" spans="1:13" x14ac:dyDescent="0.3">
      <c r="A1456" s="74"/>
      <c r="B1456" s="74"/>
      <c r="C1456" s="74"/>
      <c r="D1456" s="74"/>
      <c r="E1456" s="74"/>
      <c r="F1456" s="74"/>
      <c r="G1456" s="74"/>
      <c r="H1456" s="74"/>
      <c r="I1456" s="74"/>
      <c r="J1456" s="74"/>
      <c r="K1456" s="74"/>
      <c r="L1456" s="74"/>
      <c r="M1456" s="74"/>
    </row>
    <row r="1457" spans="1:13" x14ac:dyDescent="0.3">
      <c r="A1457" s="74"/>
      <c r="B1457" s="74"/>
      <c r="C1457" s="74"/>
      <c r="D1457" s="74"/>
      <c r="E1457" s="74"/>
      <c r="F1457" s="74"/>
      <c r="G1457" s="74"/>
      <c r="H1457" s="74"/>
      <c r="I1457" s="74"/>
      <c r="J1457" s="74"/>
      <c r="K1457" s="74"/>
      <c r="L1457" s="74"/>
      <c r="M1457" s="74"/>
    </row>
    <row r="1458" spans="1:13" x14ac:dyDescent="0.3">
      <c r="A1458" s="74"/>
      <c r="B1458" s="74"/>
      <c r="C1458" s="74"/>
      <c r="D1458" s="74"/>
      <c r="E1458" s="74"/>
      <c r="F1458" s="74"/>
      <c r="G1458" s="74"/>
      <c r="H1458" s="74"/>
      <c r="I1458" s="74"/>
      <c r="J1458" s="74"/>
      <c r="K1458" s="74"/>
      <c r="L1458" s="74"/>
      <c r="M1458" s="74"/>
    </row>
    <row r="1459" spans="1:13" x14ac:dyDescent="0.3">
      <c r="A1459" s="74"/>
      <c r="B1459" s="74"/>
      <c r="C1459" s="74"/>
      <c r="D1459" s="74"/>
      <c r="E1459" s="74"/>
      <c r="F1459" s="74"/>
      <c r="G1459" s="74"/>
      <c r="H1459" s="74"/>
      <c r="I1459" s="74"/>
      <c r="J1459" s="74"/>
      <c r="K1459" s="74"/>
      <c r="L1459" s="74"/>
      <c r="M1459" s="74"/>
    </row>
    <row r="1460" spans="1:13" x14ac:dyDescent="0.3">
      <c r="A1460" s="74"/>
      <c r="B1460" s="74"/>
      <c r="C1460" s="74"/>
      <c r="D1460" s="74"/>
      <c r="E1460" s="74"/>
      <c r="F1460" s="74"/>
      <c r="G1460" s="74"/>
      <c r="H1460" s="74"/>
      <c r="I1460" s="74"/>
      <c r="J1460" s="74"/>
      <c r="K1460" s="74"/>
      <c r="L1460" s="74"/>
      <c r="M1460" s="74"/>
    </row>
    <row r="1461" spans="1:13" x14ac:dyDescent="0.3">
      <c r="A1461" s="74"/>
      <c r="B1461" s="74"/>
      <c r="C1461" s="74"/>
      <c r="D1461" s="74"/>
      <c r="E1461" s="74"/>
      <c r="F1461" s="74"/>
      <c r="G1461" s="74"/>
      <c r="H1461" s="74"/>
      <c r="I1461" s="74"/>
      <c r="J1461" s="74"/>
      <c r="K1461" s="74"/>
      <c r="L1461" s="74"/>
      <c r="M1461" s="74"/>
    </row>
    <row r="1462" spans="1:13" x14ac:dyDescent="0.3">
      <c r="A1462" s="74"/>
      <c r="B1462" s="74"/>
      <c r="C1462" s="74"/>
      <c r="D1462" s="74"/>
      <c r="E1462" s="74"/>
      <c r="F1462" s="74"/>
      <c r="G1462" s="74"/>
      <c r="H1462" s="74"/>
      <c r="I1462" s="74"/>
      <c r="J1462" s="74"/>
      <c r="K1462" s="74"/>
      <c r="L1462" s="74"/>
      <c r="M1462" s="74"/>
    </row>
    <row r="1463" spans="1:13" x14ac:dyDescent="0.3">
      <c r="A1463" s="74"/>
      <c r="B1463" s="74"/>
      <c r="C1463" s="74"/>
      <c r="D1463" s="74"/>
      <c r="E1463" s="74"/>
      <c r="F1463" s="74"/>
      <c r="G1463" s="74"/>
      <c r="H1463" s="74"/>
      <c r="I1463" s="74"/>
      <c r="J1463" s="74"/>
      <c r="K1463" s="74"/>
      <c r="L1463" s="74"/>
      <c r="M1463" s="74"/>
    </row>
    <row r="1464" spans="1:13" x14ac:dyDescent="0.3">
      <c r="A1464" s="74"/>
      <c r="B1464" s="74"/>
      <c r="C1464" s="74"/>
      <c r="D1464" s="74"/>
      <c r="E1464" s="74"/>
      <c r="F1464" s="74"/>
      <c r="G1464" s="74"/>
      <c r="H1464" s="74"/>
      <c r="I1464" s="74"/>
      <c r="J1464" s="74"/>
      <c r="K1464" s="74"/>
      <c r="L1464" s="74"/>
      <c r="M1464" s="74"/>
    </row>
    <row r="1465" spans="1:13" x14ac:dyDescent="0.3">
      <c r="A1465" s="74"/>
      <c r="B1465" s="74"/>
      <c r="C1465" s="74"/>
      <c r="D1465" s="74"/>
      <c r="E1465" s="74"/>
      <c r="F1465" s="74"/>
      <c r="G1465" s="74"/>
      <c r="H1465" s="74"/>
      <c r="I1465" s="74"/>
      <c r="J1465" s="74"/>
      <c r="K1465" s="74"/>
      <c r="L1465" s="74"/>
      <c r="M1465" s="74"/>
    </row>
    <row r="1466" spans="1:13" x14ac:dyDescent="0.3">
      <c r="A1466" s="74"/>
      <c r="B1466" s="74"/>
      <c r="C1466" s="74"/>
      <c r="D1466" s="74"/>
      <c r="E1466" s="74"/>
      <c r="F1466" s="74"/>
      <c r="G1466" s="74"/>
      <c r="H1466" s="74"/>
      <c r="I1466" s="74"/>
      <c r="J1466" s="74"/>
      <c r="K1466" s="74"/>
      <c r="L1466" s="74"/>
      <c r="M1466" s="74"/>
    </row>
    <row r="1467" spans="1:13" x14ac:dyDescent="0.3">
      <c r="A1467" s="74"/>
      <c r="B1467" s="74"/>
      <c r="C1467" s="74"/>
      <c r="D1467" s="74"/>
      <c r="E1467" s="74"/>
      <c r="F1467" s="74"/>
      <c r="G1467" s="74"/>
      <c r="H1467" s="74"/>
      <c r="I1467" s="74"/>
      <c r="J1467" s="74"/>
      <c r="K1467" s="74"/>
      <c r="L1467" s="74"/>
      <c r="M1467" s="74"/>
    </row>
    <row r="1468" spans="1:13" x14ac:dyDescent="0.3">
      <c r="A1468" s="74"/>
      <c r="B1468" s="74"/>
      <c r="C1468" s="74"/>
      <c r="D1468" s="74"/>
      <c r="E1468" s="74"/>
      <c r="F1468" s="74"/>
      <c r="G1468" s="74"/>
      <c r="H1468" s="74"/>
      <c r="I1468" s="74"/>
      <c r="J1468" s="74"/>
      <c r="K1468" s="74"/>
      <c r="L1468" s="74"/>
      <c r="M1468" s="74"/>
    </row>
    <row r="1469" spans="1:13" x14ac:dyDescent="0.3">
      <c r="A1469" s="74"/>
      <c r="B1469" s="74"/>
      <c r="C1469" s="74"/>
      <c r="D1469" s="74"/>
      <c r="E1469" s="74"/>
      <c r="F1469" s="74"/>
      <c r="G1469" s="74"/>
      <c r="H1469" s="74"/>
      <c r="I1469" s="74"/>
      <c r="J1469" s="74"/>
      <c r="K1469" s="74"/>
      <c r="L1469" s="74"/>
      <c r="M1469" s="74"/>
    </row>
    <row r="1470" spans="1:13" x14ac:dyDescent="0.3">
      <c r="A1470" s="74"/>
      <c r="B1470" s="74"/>
      <c r="C1470" s="74"/>
      <c r="D1470" s="74"/>
      <c r="E1470" s="74"/>
      <c r="F1470" s="74"/>
      <c r="G1470" s="74"/>
      <c r="H1470" s="74"/>
      <c r="I1470" s="74"/>
      <c r="J1470" s="74"/>
      <c r="K1470" s="74"/>
      <c r="L1470" s="74"/>
      <c r="M1470" s="74"/>
    </row>
    <row r="1471" spans="1:13" x14ac:dyDescent="0.3">
      <c r="A1471" s="74"/>
      <c r="B1471" s="74"/>
      <c r="C1471" s="74"/>
      <c r="D1471" s="74"/>
      <c r="E1471" s="74"/>
      <c r="F1471" s="74"/>
      <c r="G1471" s="74"/>
      <c r="H1471" s="74"/>
      <c r="I1471" s="74"/>
      <c r="J1471" s="74"/>
      <c r="K1471" s="74"/>
      <c r="L1471" s="74"/>
      <c r="M1471" s="74"/>
    </row>
    <row r="1472" spans="1:13" x14ac:dyDescent="0.3">
      <c r="A1472" s="74"/>
      <c r="B1472" s="74"/>
      <c r="C1472" s="74"/>
      <c r="D1472" s="74"/>
      <c r="E1472" s="74"/>
      <c r="F1472" s="74"/>
      <c r="G1472" s="74"/>
      <c r="H1472" s="74"/>
      <c r="I1472" s="74"/>
      <c r="J1472" s="74"/>
      <c r="K1472" s="74"/>
      <c r="L1472" s="74"/>
      <c r="M1472" s="74"/>
    </row>
    <row r="1473" spans="1:13" x14ac:dyDescent="0.3">
      <c r="A1473" s="74"/>
      <c r="B1473" s="74"/>
      <c r="C1473" s="74"/>
      <c r="D1473" s="74"/>
      <c r="E1473" s="74"/>
      <c r="F1473" s="74"/>
      <c r="G1473" s="74"/>
      <c r="H1473" s="74"/>
      <c r="I1473" s="74"/>
      <c r="J1473" s="74"/>
      <c r="K1473" s="74"/>
      <c r="L1473" s="74"/>
      <c r="M1473" s="74"/>
    </row>
    <row r="1474" spans="1:13" x14ac:dyDescent="0.3">
      <c r="A1474" s="74"/>
      <c r="B1474" s="74"/>
      <c r="C1474" s="74"/>
      <c r="D1474" s="74"/>
      <c r="E1474" s="74"/>
      <c r="F1474" s="74"/>
      <c r="G1474" s="74"/>
      <c r="H1474" s="74"/>
      <c r="I1474" s="74"/>
      <c r="J1474" s="74"/>
      <c r="K1474" s="74"/>
      <c r="L1474" s="74"/>
      <c r="M1474" s="74"/>
    </row>
    <row r="1475" spans="1:13" x14ac:dyDescent="0.3">
      <c r="A1475" s="74"/>
      <c r="B1475" s="74"/>
      <c r="C1475" s="74"/>
      <c r="D1475" s="74"/>
      <c r="E1475" s="74"/>
      <c r="F1475" s="74"/>
      <c r="G1475" s="74"/>
      <c r="H1475" s="74"/>
      <c r="I1475" s="74"/>
      <c r="J1475" s="74"/>
      <c r="K1475" s="74"/>
      <c r="L1475" s="74"/>
      <c r="M1475" s="74"/>
    </row>
    <row r="1476" spans="1:13" x14ac:dyDescent="0.3">
      <c r="A1476" s="74"/>
      <c r="B1476" s="74"/>
      <c r="C1476" s="74"/>
      <c r="D1476" s="74"/>
      <c r="E1476" s="74"/>
      <c r="F1476" s="74"/>
      <c r="G1476" s="74"/>
      <c r="H1476" s="74"/>
      <c r="I1476" s="74"/>
      <c r="J1476" s="74"/>
      <c r="K1476" s="74"/>
      <c r="L1476" s="74"/>
      <c r="M1476" s="74"/>
    </row>
    <row r="1477" spans="1:13" x14ac:dyDescent="0.3">
      <c r="A1477" s="74"/>
      <c r="B1477" s="74"/>
      <c r="C1477" s="74"/>
      <c r="D1477" s="74"/>
      <c r="E1477" s="74"/>
      <c r="F1477" s="74"/>
      <c r="G1477" s="74"/>
      <c r="H1477" s="74"/>
      <c r="I1477" s="74"/>
      <c r="J1477" s="74"/>
      <c r="K1477" s="74"/>
      <c r="L1477" s="74"/>
      <c r="M1477" s="74"/>
    </row>
    <row r="1478" spans="1:13" x14ac:dyDescent="0.3">
      <c r="A1478" s="74"/>
      <c r="B1478" s="74"/>
      <c r="C1478" s="74"/>
      <c r="D1478" s="74"/>
      <c r="E1478" s="74"/>
      <c r="F1478" s="74"/>
      <c r="G1478" s="74"/>
      <c r="H1478" s="74"/>
      <c r="I1478" s="74"/>
      <c r="J1478" s="74"/>
      <c r="K1478" s="74"/>
      <c r="L1478" s="74"/>
      <c r="M1478" s="74"/>
    </row>
    <row r="1479" spans="1:13" x14ac:dyDescent="0.3">
      <c r="A1479" s="74"/>
      <c r="B1479" s="74"/>
      <c r="C1479" s="74"/>
      <c r="D1479" s="74"/>
      <c r="E1479" s="74"/>
      <c r="F1479" s="74"/>
      <c r="G1479" s="74"/>
      <c r="H1479" s="74"/>
      <c r="I1479" s="74"/>
      <c r="J1479" s="74"/>
      <c r="K1479" s="74"/>
      <c r="L1479" s="74"/>
      <c r="M1479" s="74"/>
    </row>
    <row r="1480" spans="1:13" x14ac:dyDescent="0.3">
      <c r="A1480" s="74"/>
      <c r="B1480" s="74"/>
      <c r="C1480" s="74"/>
      <c r="D1480" s="74"/>
      <c r="E1480" s="74"/>
      <c r="F1480" s="74"/>
      <c r="G1480" s="74"/>
      <c r="H1480" s="74"/>
      <c r="I1480" s="74"/>
      <c r="J1480" s="74"/>
      <c r="K1480" s="74"/>
      <c r="L1480" s="74"/>
      <c r="M1480" s="74"/>
    </row>
    <row r="1481" spans="1:13" x14ac:dyDescent="0.3">
      <c r="A1481" s="74"/>
      <c r="B1481" s="74"/>
      <c r="C1481" s="74"/>
      <c r="D1481" s="74"/>
      <c r="E1481" s="74"/>
      <c r="F1481" s="74"/>
      <c r="G1481" s="74"/>
      <c r="H1481" s="74"/>
      <c r="I1481" s="74"/>
      <c r="J1481" s="74"/>
      <c r="K1481" s="74"/>
      <c r="L1481" s="74"/>
      <c r="M1481" s="74"/>
    </row>
    <row r="1482" spans="1:13" x14ac:dyDescent="0.3">
      <c r="A1482" s="74"/>
      <c r="B1482" s="74"/>
      <c r="C1482" s="74"/>
      <c r="D1482" s="74"/>
      <c r="E1482" s="74"/>
      <c r="F1482" s="74"/>
      <c r="G1482" s="74"/>
      <c r="H1482" s="74"/>
      <c r="I1482" s="74"/>
      <c r="J1482" s="74"/>
      <c r="K1482" s="74"/>
      <c r="L1482" s="74"/>
      <c r="M1482" s="74"/>
    </row>
    <row r="1483" spans="1:13" x14ac:dyDescent="0.3">
      <c r="A1483" s="74"/>
      <c r="B1483" s="74"/>
      <c r="C1483" s="74"/>
      <c r="D1483" s="74"/>
      <c r="E1483" s="74"/>
      <c r="F1483" s="74"/>
      <c r="G1483" s="74"/>
      <c r="H1483" s="74"/>
      <c r="I1483" s="74"/>
      <c r="J1483" s="74"/>
      <c r="K1483" s="74"/>
      <c r="L1483" s="74"/>
      <c r="M1483" s="74"/>
    </row>
    <row r="1484" spans="1:13" x14ac:dyDescent="0.3">
      <c r="A1484" s="74"/>
      <c r="B1484" s="74"/>
      <c r="C1484" s="74"/>
      <c r="D1484" s="74"/>
      <c r="E1484" s="74"/>
      <c r="F1484" s="74"/>
      <c r="G1484" s="74"/>
      <c r="H1484" s="74"/>
      <c r="I1484" s="74"/>
      <c r="J1484" s="74"/>
      <c r="K1484" s="74"/>
      <c r="L1484" s="74"/>
      <c r="M1484" s="74"/>
    </row>
    <row r="1485" spans="1:13" x14ac:dyDescent="0.3">
      <c r="A1485" s="74"/>
      <c r="B1485" s="74"/>
      <c r="C1485" s="74"/>
      <c r="D1485" s="74"/>
      <c r="E1485" s="74"/>
      <c r="F1485" s="74"/>
      <c r="G1485" s="74"/>
      <c r="H1485" s="74"/>
      <c r="I1485" s="74"/>
      <c r="J1485" s="74"/>
      <c r="K1485" s="74"/>
      <c r="L1485" s="74"/>
      <c r="M1485" s="74"/>
    </row>
    <row r="1486" spans="1:13" x14ac:dyDescent="0.3">
      <c r="A1486" s="74"/>
      <c r="B1486" s="74"/>
      <c r="C1486" s="74"/>
      <c r="D1486" s="74"/>
      <c r="E1486" s="74"/>
      <c r="F1486" s="74"/>
      <c r="G1486" s="74"/>
      <c r="H1486" s="74"/>
      <c r="I1486" s="74"/>
      <c r="J1486" s="74"/>
      <c r="K1486" s="74"/>
      <c r="L1486" s="74"/>
      <c r="M1486" s="74"/>
    </row>
    <row r="1487" spans="1:13" x14ac:dyDescent="0.3">
      <c r="A1487" s="74"/>
      <c r="B1487" s="74"/>
      <c r="C1487" s="74"/>
      <c r="D1487" s="74"/>
      <c r="E1487" s="74"/>
      <c r="F1487" s="74"/>
      <c r="G1487" s="74"/>
      <c r="H1487" s="74"/>
      <c r="I1487" s="74"/>
      <c r="J1487" s="74"/>
      <c r="K1487" s="74"/>
      <c r="L1487" s="74"/>
      <c r="M1487" s="74"/>
    </row>
    <row r="1488" spans="1:13" x14ac:dyDescent="0.3">
      <c r="A1488" s="74"/>
      <c r="B1488" s="74"/>
      <c r="C1488" s="74"/>
      <c r="D1488" s="74"/>
      <c r="E1488" s="74"/>
      <c r="F1488" s="74"/>
      <c r="G1488" s="74"/>
      <c r="H1488" s="74"/>
      <c r="I1488" s="74"/>
      <c r="J1488" s="74"/>
      <c r="K1488" s="74"/>
      <c r="L1488" s="74"/>
      <c r="M1488" s="74"/>
    </row>
    <row r="1489" spans="1:13" x14ac:dyDescent="0.3">
      <c r="A1489" s="74"/>
      <c r="B1489" s="74"/>
      <c r="C1489" s="74"/>
      <c r="D1489" s="74"/>
      <c r="E1489" s="74"/>
      <c r="F1489" s="74"/>
      <c r="G1489" s="74"/>
      <c r="H1489" s="74"/>
      <c r="I1489" s="74"/>
      <c r="J1489" s="74"/>
      <c r="K1489" s="74"/>
      <c r="L1489" s="74"/>
      <c r="M1489" s="74"/>
    </row>
    <row r="1490" spans="1:13" x14ac:dyDescent="0.3">
      <c r="A1490" s="74"/>
      <c r="B1490" s="74"/>
      <c r="C1490" s="74"/>
      <c r="D1490" s="74"/>
      <c r="E1490" s="74"/>
      <c r="F1490" s="74"/>
      <c r="G1490" s="74"/>
      <c r="H1490" s="74"/>
      <c r="I1490" s="74"/>
      <c r="J1490" s="74"/>
      <c r="K1490" s="74"/>
      <c r="L1490" s="74"/>
      <c r="M1490" s="74"/>
    </row>
    <row r="1491" spans="1:13" x14ac:dyDescent="0.3">
      <c r="A1491" s="74"/>
      <c r="B1491" s="74"/>
      <c r="C1491" s="74"/>
      <c r="D1491" s="74"/>
      <c r="E1491" s="74"/>
      <c r="F1491" s="74"/>
      <c r="G1491" s="74"/>
      <c r="H1491" s="74"/>
      <c r="I1491" s="74"/>
      <c r="J1491" s="74"/>
      <c r="K1491" s="74"/>
      <c r="L1491" s="74"/>
      <c r="M1491" s="74"/>
    </row>
    <row r="1492" spans="1:13" x14ac:dyDescent="0.3">
      <c r="A1492" s="74"/>
      <c r="B1492" s="74"/>
      <c r="C1492" s="74"/>
      <c r="D1492" s="74"/>
      <c r="E1492" s="74"/>
      <c r="F1492" s="74"/>
      <c r="G1492" s="74"/>
      <c r="H1492" s="74"/>
      <c r="I1492" s="74"/>
      <c r="J1492" s="74"/>
      <c r="K1492" s="74"/>
      <c r="L1492" s="74"/>
      <c r="M1492" s="74"/>
    </row>
    <row r="1493" spans="1:13" x14ac:dyDescent="0.3">
      <c r="A1493" s="74"/>
      <c r="B1493" s="74"/>
      <c r="C1493" s="74"/>
      <c r="D1493" s="74"/>
      <c r="E1493" s="74"/>
      <c r="F1493" s="74"/>
      <c r="G1493" s="74"/>
      <c r="H1493" s="74"/>
      <c r="I1493" s="74"/>
      <c r="J1493" s="74"/>
      <c r="K1493" s="74"/>
      <c r="L1493" s="74"/>
      <c r="M1493" s="74"/>
    </row>
    <row r="1494" spans="1:13" x14ac:dyDescent="0.3">
      <c r="A1494" s="74"/>
      <c r="B1494" s="74"/>
      <c r="C1494" s="74"/>
      <c r="D1494" s="74"/>
      <c r="E1494" s="74"/>
      <c r="F1494" s="74"/>
      <c r="G1494" s="74"/>
      <c r="H1494" s="74"/>
      <c r="I1494" s="74"/>
      <c r="J1494" s="74"/>
      <c r="K1494" s="74"/>
      <c r="L1494" s="74"/>
      <c r="M1494" s="74"/>
    </row>
    <row r="1495" spans="1:13" x14ac:dyDescent="0.3">
      <c r="A1495" s="74"/>
      <c r="B1495" s="74"/>
      <c r="C1495" s="74"/>
      <c r="D1495" s="74"/>
      <c r="E1495" s="74"/>
      <c r="F1495" s="74"/>
      <c r="G1495" s="74"/>
      <c r="H1495" s="74"/>
      <c r="I1495" s="74"/>
      <c r="J1495" s="74"/>
      <c r="K1495" s="74"/>
      <c r="L1495" s="74"/>
      <c r="M1495" s="74"/>
    </row>
    <row r="1496" spans="1:13" x14ac:dyDescent="0.3">
      <c r="A1496" s="74"/>
      <c r="B1496" s="74"/>
      <c r="C1496" s="74"/>
      <c r="D1496" s="74"/>
      <c r="E1496" s="74"/>
      <c r="F1496" s="74"/>
      <c r="G1496" s="74"/>
      <c r="H1496" s="74"/>
      <c r="I1496" s="74"/>
      <c r="J1496" s="74"/>
      <c r="K1496" s="74"/>
      <c r="L1496" s="74"/>
      <c r="M1496" s="74"/>
    </row>
    <row r="1497" spans="1:13" x14ac:dyDescent="0.3">
      <c r="A1497" s="74"/>
      <c r="B1497" s="74"/>
      <c r="C1497" s="74"/>
      <c r="D1497" s="74"/>
      <c r="E1497" s="74"/>
      <c r="F1497" s="74"/>
      <c r="G1497" s="74"/>
      <c r="H1497" s="74"/>
      <c r="I1497" s="74"/>
      <c r="J1497" s="74"/>
      <c r="K1497" s="74"/>
      <c r="L1497" s="74"/>
      <c r="M1497" s="74"/>
    </row>
    <row r="1498" spans="1:13" x14ac:dyDescent="0.3">
      <c r="A1498" s="74"/>
      <c r="B1498" s="74"/>
      <c r="C1498" s="74"/>
      <c r="D1498" s="74"/>
      <c r="E1498" s="74"/>
      <c r="F1498" s="74"/>
      <c r="G1498" s="74"/>
      <c r="H1498" s="74"/>
      <c r="I1498" s="74"/>
      <c r="J1498" s="74"/>
      <c r="K1498" s="74"/>
      <c r="L1498" s="74"/>
      <c r="M1498" s="74"/>
    </row>
    <row r="1499" spans="1:13" x14ac:dyDescent="0.3">
      <c r="A1499" s="74"/>
      <c r="B1499" s="74"/>
      <c r="C1499" s="74"/>
      <c r="D1499" s="74"/>
      <c r="E1499" s="74"/>
      <c r="F1499" s="74"/>
      <c r="G1499" s="74"/>
      <c r="H1499" s="74"/>
      <c r="I1499" s="74"/>
      <c r="J1499" s="74"/>
      <c r="K1499" s="74"/>
      <c r="L1499" s="74"/>
      <c r="M1499" s="74"/>
    </row>
    <row r="1500" spans="1:13" x14ac:dyDescent="0.3">
      <c r="A1500" s="74"/>
      <c r="B1500" s="74"/>
      <c r="C1500" s="74"/>
      <c r="D1500" s="74"/>
      <c r="E1500" s="74"/>
      <c r="F1500" s="74"/>
      <c r="G1500" s="74"/>
      <c r="H1500" s="74"/>
      <c r="I1500" s="74"/>
      <c r="J1500" s="74"/>
      <c r="K1500" s="74"/>
      <c r="L1500" s="74"/>
      <c r="M1500" s="74"/>
    </row>
    <row r="1501" spans="1:13" x14ac:dyDescent="0.3">
      <c r="A1501" s="74"/>
      <c r="B1501" s="74"/>
      <c r="C1501" s="74"/>
      <c r="D1501" s="74"/>
      <c r="E1501" s="74"/>
      <c r="F1501" s="74"/>
      <c r="G1501" s="74"/>
      <c r="H1501" s="74"/>
      <c r="I1501" s="74"/>
      <c r="J1501" s="74"/>
      <c r="K1501" s="74"/>
      <c r="L1501" s="74"/>
      <c r="M1501" s="74"/>
    </row>
    <row r="1502" spans="1:13" x14ac:dyDescent="0.3">
      <c r="A1502" s="74"/>
      <c r="B1502" s="74"/>
      <c r="C1502" s="74"/>
      <c r="D1502" s="74"/>
      <c r="E1502" s="74"/>
      <c r="F1502" s="74"/>
      <c r="G1502" s="74"/>
      <c r="H1502" s="74"/>
      <c r="I1502" s="74"/>
      <c r="J1502" s="74"/>
      <c r="K1502" s="74"/>
      <c r="L1502" s="74"/>
      <c r="M1502" s="74"/>
    </row>
    <row r="1503" spans="1:13" x14ac:dyDescent="0.3">
      <c r="A1503" s="74"/>
      <c r="B1503" s="74"/>
      <c r="C1503" s="74"/>
      <c r="D1503" s="74"/>
      <c r="E1503" s="74"/>
      <c r="F1503" s="74"/>
      <c r="G1503" s="74"/>
      <c r="H1503" s="74"/>
      <c r="I1503" s="74"/>
      <c r="J1503" s="74"/>
      <c r="K1503" s="74"/>
      <c r="L1503" s="74"/>
      <c r="M1503" s="74"/>
    </row>
    <row r="1504" spans="1:13" x14ac:dyDescent="0.3">
      <c r="A1504" s="74"/>
      <c r="B1504" s="74"/>
      <c r="C1504" s="74"/>
      <c r="D1504" s="74"/>
      <c r="E1504" s="74"/>
      <c r="F1504" s="74"/>
      <c r="G1504" s="74"/>
      <c r="H1504" s="74"/>
      <c r="I1504" s="74"/>
      <c r="J1504" s="74"/>
      <c r="K1504" s="74"/>
      <c r="L1504" s="74"/>
      <c r="M1504" s="74"/>
    </row>
    <row r="1505" spans="1:13" x14ac:dyDescent="0.3">
      <c r="A1505" s="74"/>
      <c r="B1505" s="74"/>
      <c r="C1505" s="74"/>
      <c r="D1505" s="74"/>
      <c r="E1505" s="74"/>
      <c r="F1505" s="74"/>
      <c r="G1505" s="74"/>
      <c r="H1505" s="74"/>
      <c r="I1505" s="74"/>
      <c r="J1505" s="74"/>
      <c r="K1505" s="74"/>
      <c r="L1505" s="74"/>
      <c r="M1505" s="74"/>
    </row>
    <row r="1506" spans="1:13" x14ac:dyDescent="0.3">
      <c r="A1506" s="74"/>
      <c r="B1506" s="74"/>
      <c r="C1506" s="74"/>
      <c r="D1506" s="74"/>
      <c r="E1506" s="74"/>
      <c r="F1506" s="74"/>
      <c r="G1506" s="74"/>
      <c r="H1506" s="74"/>
      <c r="I1506" s="74"/>
      <c r="J1506" s="74"/>
      <c r="K1506" s="74"/>
      <c r="L1506" s="74"/>
      <c r="M1506" s="74"/>
    </row>
    <row r="1507" spans="1:13" x14ac:dyDescent="0.3">
      <c r="A1507" s="74"/>
      <c r="B1507" s="74"/>
      <c r="C1507" s="74"/>
      <c r="D1507" s="74"/>
      <c r="E1507" s="74"/>
      <c r="F1507" s="74"/>
      <c r="G1507" s="74"/>
      <c r="H1507" s="74"/>
      <c r="I1507" s="74"/>
      <c r="J1507" s="74"/>
      <c r="K1507" s="74"/>
      <c r="L1507" s="74"/>
      <c r="M1507" s="74"/>
    </row>
    <row r="1508" spans="1:13" x14ac:dyDescent="0.3">
      <c r="A1508" s="74"/>
      <c r="B1508" s="74"/>
      <c r="C1508" s="74"/>
      <c r="D1508" s="74"/>
      <c r="E1508" s="74"/>
      <c r="F1508" s="74"/>
      <c r="G1508" s="74"/>
      <c r="H1508" s="74"/>
      <c r="I1508" s="74"/>
      <c r="J1508" s="74"/>
      <c r="K1508" s="74"/>
      <c r="L1508" s="74"/>
      <c r="M1508" s="74"/>
    </row>
    <row r="1509" spans="1:13" x14ac:dyDescent="0.3">
      <c r="A1509" s="74"/>
      <c r="B1509" s="74"/>
      <c r="C1509" s="74"/>
      <c r="D1509" s="74"/>
      <c r="E1509" s="74"/>
      <c r="F1509" s="74"/>
      <c r="G1509" s="74"/>
      <c r="H1509" s="74"/>
      <c r="I1509" s="74"/>
      <c r="J1509" s="74"/>
      <c r="K1509" s="74"/>
      <c r="L1509" s="74"/>
      <c r="M1509" s="74"/>
    </row>
    <row r="1510" spans="1:13" x14ac:dyDescent="0.3">
      <c r="A1510" s="74"/>
      <c r="B1510" s="74"/>
      <c r="C1510" s="74"/>
      <c r="D1510" s="74"/>
      <c r="E1510" s="74"/>
      <c r="F1510" s="74"/>
      <c r="G1510" s="74"/>
      <c r="H1510" s="74"/>
      <c r="I1510" s="74"/>
      <c r="J1510" s="74"/>
      <c r="K1510" s="74"/>
      <c r="L1510" s="74"/>
      <c r="M1510" s="74"/>
    </row>
    <row r="1511" spans="1:13" x14ac:dyDescent="0.3">
      <c r="A1511" s="74"/>
      <c r="B1511" s="74"/>
      <c r="C1511" s="74"/>
      <c r="D1511" s="74"/>
      <c r="E1511" s="74"/>
      <c r="F1511" s="74"/>
      <c r="G1511" s="74"/>
      <c r="H1511" s="74"/>
      <c r="I1511" s="74"/>
      <c r="J1511" s="74"/>
      <c r="K1511" s="74"/>
      <c r="L1511" s="74"/>
      <c r="M1511" s="74"/>
    </row>
    <row r="1512" spans="1:13" x14ac:dyDescent="0.3">
      <c r="A1512" s="74"/>
      <c r="B1512" s="74"/>
      <c r="C1512" s="74"/>
      <c r="D1512" s="74"/>
      <c r="E1512" s="74"/>
      <c r="F1512" s="74"/>
      <c r="G1512" s="74"/>
      <c r="H1512" s="74"/>
      <c r="I1512" s="74"/>
      <c r="J1512" s="74"/>
      <c r="K1512" s="74"/>
      <c r="L1512" s="74"/>
      <c r="M1512" s="74"/>
    </row>
    <row r="1513" spans="1:13" x14ac:dyDescent="0.3">
      <c r="A1513" s="74"/>
      <c r="B1513" s="74"/>
      <c r="C1513" s="74"/>
      <c r="D1513" s="74"/>
      <c r="E1513" s="74"/>
      <c r="F1513" s="74"/>
      <c r="G1513" s="74"/>
      <c r="H1513" s="74"/>
      <c r="I1513" s="74"/>
      <c r="J1513" s="74"/>
      <c r="K1513" s="74"/>
      <c r="L1513" s="74"/>
      <c r="M1513" s="74"/>
    </row>
    <row r="1514" spans="1:13" x14ac:dyDescent="0.3">
      <c r="A1514" s="74"/>
      <c r="B1514" s="74"/>
      <c r="C1514" s="74"/>
      <c r="D1514" s="74"/>
      <c r="E1514" s="74"/>
      <c r="F1514" s="74"/>
      <c r="G1514" s="74"/>
      <c r="H1514" s="74"/>
      <c r="I1514" s="74"/>
      <c r="J1514" s="74"/>
      <c r="K1514" s="74"/>
      <c r="L1514" s="74"/>
      <c r="M1514" s="74"/>
    </row>
    <row r="1515" spans="1:13" x14ac:dyDescent="0.3">
      <c r="A1515" s="74"/>
      <c r="B1515" s="74"/>
      <c r="C1515" s="74"/>
      <c r="D1515" s="74"/>
      <c r="E1515" s="74"/>
      <c r="F1515" s="74"/>
      <c r="G1515" s="74"/>
      <c r="H1515" s="74"/>
      <c r="I1515" s="74"/>
      <c r="J1515" s="74"/>
      <c r="K1515" s="74"/>
      <c r="L1515" s="74"/>
      <c r="M1515" s="74"/>
    </row>
    <row r="1516" spans="1:13" x14ac:dyDescent="0.3">
      <c r="A1516" s="74"/>
      <c r="B1516" s="74"/>
      <c r="C1516" s="74"/>
      <c r="D1516" s="74"/>
      <c r="E1516" s="74"/>
      <c r="F1516" s="74"/>
      <c r="G1516" s="74"/>
      <c r="H1516" s="74"/>
      <c r="I1516" s="74"/>
      <c r="J1516" s="74"/>
      <c r="K1516" s="74"/>
      <c r="L1516" s="74"/>
      <c r="M1516" s="74"/>
    </row>
    <row r="1517" spans="1:13" x14ac:dyDescent="0.3">
      <c r="A1517" s="74"/>
      <c r="B1517" s="74"/>
      <c r="C1517" s="74"/>
      <c r="D1517" s="74"/>
      <c r="E1517" s="74"/>
      <c r="F1517" s="74"/>
      <c r="G1517" s="74"/>
      <c r="H1517" s="74"/>
      <c r="I1517" s="74"/>
      <c r="J1517" s="74"/>
      <c r="K1517" s="74"/>
      <c r="L1517" s="74"/>
      <c r="M1517" s="74"/>
    </row>
    <row r="1518" spans="1:13" x14ac:dyDescent="0.3">
      <c r="A1518" s="74"/>
      <c r="B1518" s="74"/>
      <c r="C1518" s="74"/>
      <c r="D1518" s="74"/>
      <c r="E1518" s="74"/>
      <c r="F1518" s="74"/>
      <c r="G1518" s="74"/>
      <c r="H1518" s="74"/>
      <c r="I1518" s="74"/>
      <c r="J1518" s="74"/>
      <c r="K1518" s="74"/>
      <c r="L1518" s="74"/>
      <c r="M1518" s="74"/>
    </row>
    <row r="1519" spans="1:13" x14ac:dyDescent="0.3">
      <c r="A1519" s="74"/>
      <c r="B1519" s="74"/>
      <c r="C1519" s="74"/>
      <c r="D1519" s="74"/>
      <c r="E1519" s="74"/>
      <c r="F1519" s="74"/>
      <c r="G1519" s="74"/>
      <c r="H1519" s="74"/>
      <c r="I1519" s="74"/>
      <c r="J1519" s="74"/>
      <c r="K1519" s="74"/>
      <c r="L1519" s="74"/>
      <c r="M1519" s="74"/>
    </row>
    <row r="1520" spans="1:13" x14ac:dyDescent="0.3">
      <c r="A1520" s="74"/>
      <c r="B1520" s="74"/>
      <c r="C1520" s="74"/>
      <c r="D1520" s="74"/>
      <c r="E1520" s="74"/>
      <c r="F1520" s="74"/>
      <c r="G1520" s="74"/>
      <c r="H1520" s="74"/>
      <c r="I1520" s="74"/>
      <c r="J1520" s="74"/>
      <c r="K1520" s="74"/>
      <c r="L1520" s="74"/>
      <c r="M1520" s="74"/>
    </row>
    <row r="1521" spans="1:13" x14ac:dyDescent="0.3">
      <c r="A1521" s="74"/>
      <c r="B1521" s="74"/>
      <c r="C1521" s="74"/>
      <c r="D1521" s="74"/>
      <c r="E1521" s="74"/>
      <c r="F1521" s="74"/>
      <c r="G1521" s="74"/>
      <c r="H1521" s="74"/>
      <c r="I1521" s="74"/>
      <c r="J1521" s="74"/>
      <c r="K1521" s="74"/>
      <c r="L1521" s="74"/>
      <c r="M1521" s="74"/>
    </row>
    <row r="1522" spans="1:13" x14ac:dyDescent="0.3">
      <c r="A1522" s="74"/>
      <c r="B1522" s="74"/>
      <c r="C1522" s="74"/>
      <c r="D1522" s="74"/>
      <c r="E1522" s="74"/>
      <c r="F1522" s="74"/>
      <c r="G1522" s="74"/>
      <c r="H1522" s="74"/>
      <c r="I1522" s="74"/>
      <c r="J1522" s="74"/>
      <c r="K1522" s="74"/>
      <c r="L1522" s="74"/>
      <c r="M1522" s="74"/>
    </row>
    <row r="1523" spans="1:13" x14ac:dyDescent="0.3">
      <c r="A1523" s="74"/>
      <c r="B1523" s="74"/>
      <c r="C1523" s="74"/>
      <c r="D1523" s="74"/>
      <c r="E1523" s="74"/>
      <c r="F1523" s="74"/>
      <c r="G1523" s="74"/>
      <c r="H1523" s="74"/>
      <c r="I1523" s="74"/>
      <c r="J1523" s="74"/>
      <c r="K1523" s="74"/>
      <c r="L1523" s="74"/>
      <c r="M1523" s="74"/>
    </row>
    <row r="1524" spans="1:13" x14ac:dyDescent="0.3">
      <c r="A1524" s="74"/>
      <c r="B1524" s="74"/>
      <c r="C1524" s="74"/>
      <c r="D1524" s="74"/>
      <c r="E1524" s="74"/>
      <c r="F1524" s="74"/>
      <c r="G1524" s="74"/>
      <c r="H1524" s="74"/>
      <c r="I1524" s="74"/>
      <c r="J1524" s="74"/>
      <c r="K1524" s="74"/>
      <c r="L1524" s="74"/>
      <c r="M1524" s="74"/>
    </row>
    <row r="1525" spans="1:13" x14ac:dyDescent="0.3">
      <c r="A1525" s="74"/>
      <c r="B1525" s="74"/>
      <c r="C1525" s="74"/>
      <c r="D1525" s="74"/>
      <c r="E1525" s="74"/>
      <c r="F1525" s="74"/>
      <c r="G1525" s="74"/>
      <c r="H1525" s="74"/>
      <c r="I1525" s="74"/>
      <c r="J1525" s="74"/>
      <c r="K1525" s="74"/>
      <c r="L1525" s="74"/>
      <c r="M1525" s="74"/>
    </row>
    <row r="1526" spans="1:13" x14ac:dyDescent="0.3">
      <c r="A1526" s="74"/>
      <c r="B1526" s="74"/>
      <c r="C1526" s="74"/>
      <c r="D1526" s="74"/>
      <c r="E1526" s="74"/>
      <c r="F1526" s="74"/>
      <c r="G1526" s="74"/>
      <c r="H1526" s="74"/>
      <c r="I1526" s="74"/>
      <c r="J1526" s="74"/>
      <c r="K1526" s="74"/>
      <c r="L1526" s="74"/>
      <c r="M1526" s="74"/>
    </row>
    <row r="1527" spans="1:13" x14ac:dyDescent="0.3">
      <c r="A1527" s="74"/>
      <c r="B1527" s="74"/>
      <c r="C1527" s="74"/>
      <c r="D1527" s="74"/>
      <c r="E1527" s="74"/>
      <c r="F1527" s="74"/>
      <c r="G1527" s="74"/>
      <c r="H1527" s="74"/>
      <c r="I1527" s="74"/>
      <c r="J1527" s="74"/>
      <c r="K1527" s="74"/>
      <c r="L1527" s="74"/>
      <c r="M1527" s="74"/>
    </row>
    <row r="1528" spans="1:13" x14ac:dyDescent="0.3">
      <c r="A1528" s="74"/>
      <c r="B1528" s="74"/>
      <c r="C1528" s="74"/>
      <c r="D1528" s="74"/>
      <c r="E1528" s="74"/>
      <c r="F1528" s="74"/>
      <c r="G1528" s="74"/>
      <c r="H1528" s="74"/>
      <c r="I1528" s="74"/>
      <c r="J1528" s="74"/>
      <c r="K1528" s="74"/>
      <c r="L1528" s="74"/>
      <c r="M1528" s="74"/>
    </row>
    <row r="1529" spans="1:13" x14ac:dyDescent="0.3">
      <c r="A1529" s="74"/>
      <c r="B1529" s="74"/>
      <c r="C1529" s="74"/>
      <c r="D1529" s="74"/>
      <c r="E1529" s="74"/>
      <c r="F1529" s="74"/>
      <c r="G1529" s="74"/>
      <c r="H1529" s="74"/>
      <c r="I1529" s="74"/>
      <c r="J1529" s="74"/>
      <c r="K1529" s="74"/>
      <c r="L1529" s="74"/>
      <c r="M1529" s="74"/>
    </row>
    <row r="1530" spans="1:13" x14ac:dyDescent="0.3">
      <c r="A1530" s="74"/>
      <c r="B1530" s="74"/>
      <c r="C1530" s="74"/>
      <c r="D1530" s="74"/>
      <c r="E1530" s="74"/>
      <c r="F1530" s="74"/>
      <c r="G1530" s="74"/>
      <c r="H1530" s="74"/>
      <c r="I1530" s="74"/>
      <c r="J1530" s="74"/>
      <c r="K1530" s="74"/>
      <c r="L1530" s="74"/>
      <c r="M1530" s="74"/>
    </row>
    <row r="1531" spans="1:13" x14ac:dyDescent="0.3">
      <c r="A1531" s="74"/>
      <c r="B1531" s="74"/>
      <c r="C1531" s="74"/>
      <c r="D1531" s="74"/>
      <c r="E1531" s="74"/>
      <c r="F1531" s="74"/>
      <c r="G1531" s="74"/>
      <c r="H1531" s="74"/>
      <c r="I1531" s="74"/>
      <c r="J1531" s="74"/>
      <c r="K1531" s="74"/>
      <c r="L1531" s="74"/>
      <c r="M1531" s="74"/>
    </row>
    <row r="1532" spans="1:13" x14ac:dyDescent="0.3">
      <c r="A1532" s="74"/>
      <c r="B1532" s="74"/>
      <c r="C1532" s="74"/>
      <c r="D1532" s="74"/>
      <c r="E1532" s="74"/>
      <c r="F1532" s="74"/>
      <c r="G1532" s="74"/>
      <c r="H1532" s="74"/>
      <c r="I1532" s="74"/>
      <c r="J1532" s="74"/>
      <c r="K1532" s="74"/>
      <c r="L1532" s="74"/>
      <c r="M1532" s="74"/>
    </row>
    <row r="1533" spans="1:13" x14ac:dyDescent="0.3">
      <c r="A1533" s="74"/>
      <c r="B1533" s="74"/>
      <c r="C1533" s="74"/>
      <c r="D1533" s="74"/>
      <c r="E1533" s="74"/>
      <c r="F1533" s="74"/>
      <c r="G1533" s="74"/>
      <c r="H1533" s="74"/>
      <c r="I1533" s="74"/>
      <c r="J1533" s="74"/>
      <c r="K1533" s="74"/>
      <c r="L1533" s="74"/>
      <c r="M1533" s="74"/>
    </row>
    <row r="1534" spans="1:13" x14ac:dyDescent="0.3">
      <c r="A1534" s="74"/>
      <c r="B1534" s="74"/>
      <c r="C1534" s="74"/>
      <c r="D1534" s="74"/>
      <c r="E1534" s="74"/>
      <c r="F1534" s="74"/>
      <c r="G1534" s="74"/>
      <c r="H1534" s="74"/>
      <c r="I1534" s="74"/>
      <c r="J1534" s="74"/>
      <c r="K1534" s="74"/>
      <c r="L1534" s="74"/>
      <c r="M1534" s="74"/>
    </row>
    <row r="1535" spans="1:13" x14ac:dyDescent="0.3">
      <c r="A1535" s="74"/>
      <c r="B1535" s="74"/>
      <c r="C1535" s="74"/>
      <c r="D1535" s="74"/>
      <c r="E1535" s="74"/>
      <c r="F1535" s="74"/>
      <c r="G1535" s="74"/>
      <c r="H1535" s="74"/>
      <c r="I1535" s="74"/>
      <c r="J1535" s="74"/>
      <c r="K1535" s="74"/>
      <c r="L1535" s="74"/>
      <c r="M1535" s="74"/>
    </row>
    <row r="1536" spans="1:13" x14ac:dyDescent="0.3">
      <c r="A1536" s="74"/>
      <c r="B1536" s="74"/>
      <c r="C1536" s="74"/>
      <c r="D1536" s="74"/>
      <c r="E1536" s="74"/>
      <c r="F1536" s="74"/>
      <c r="G1536" s="74"/>
      <c r="H1536" s="74"/>
      <c r="I1536" s="74"/>
      <c r="J1536" s="74"/>
      <c r="K1536" s="74"/>
      <c r="L1536" s="74"/>
      <c r="M1536" s="74"/>
    </row>
    <row r="1537" spans="1:13" x14ac:dyDescent="0.3">
      <c r="A1537" s="74"/>
      <c r="B1537" s="74"/>
      <c r="C1537" s="74"/>
      <c r="D1537" s="74"/>
      <c r="E1537" s="74"/>
      <c r="F1537" s="74"/>
      <c r="G1537" s="74"/>
      <c r="H1537" s="74"/>
      <c r="I1537" s="74"/>
      <c r="J1537" s="74"/>
      <c r="K1537" s="74"/>
      <c r="L1537" s="74"/>
      <c r="M1537" s="74"/>
    </row>
    <row r="1538" spans="1:13" x14ac:dyDescent="0.3">
      <c r="A1538" s="74"/>
      <c r="B1538" s="74"/>
      <c r="C1538" s="74"/>
      <c r="D1538" s="74"/>
      <c r="E1538" s="74"/>
      <c r="F1538" s="74"/>
      <c r="G1538" s="74"/>
      <c r="H1538" s="74"/>
      <c r="I1538" s="74"/>
      <c r="J1538" s="74"/>
      <c r="K1538" s="74"/>
      <c r="L1538" s="74"/>
      <c r="M1538" s="74"/>
    </row>
    <row r="1539" spans="1:13" x14ac:dyDescent="0.3">
      <c r="A1539" s="74"/>
      <c r="B1539" s="74"/>
      <c r="C1539" s="74"/>
      <c r="D1539" s="74"/>
      <c r="E1539" s="74"/>
      <c r="F1539" s="74"/>
      <c r="G1539" s="74"/>
      <c r="H1539" s="74"/>
      <c r="I1539" s="74"/>
      <c r="J1539" s="74"/>
      <c r="K1539" s="74"/>
      <c r="L1539" s="74"/>
      <c r="M1539" s="74"/>
    </row>
    <row r="1540" spans="1:13" x14ac:dyDescent="0.3">
      <c r="A1540" s="74"/>
      <c r="B1540" s="74"/>
      <c r="C1540" s="74"/>
      <c r="D1540" s="74"/>
      <c r="E1540" s="74"/>
      <c r="F1540" s="74"/>
      <c r="G1540" s="74"/>
      <c r="H1540" s="74"/>
      <c r="I1540" s="74"/>
      <c r="J1540" s="74"/>
      <c r="K1540" s="74"/>
      <c r="L1540" s="74"/>
      <c r="M1540" s="74"/>
    </row>
    <row r="1541" spans="1:13" x14ac:dyDescent="0.3">
      <c r="A1541" s="74"/>
      <c r="B1541" s="74"/>
      <c r="C1541" s="74"/>
      <c r="D1541" s="74"/>
      <c r="E1541" s="74"/>
      <c r="F1541" s="74"/>
      <c r="G1541" s="74"/>
      <c r="H1541" s="74"/>
      <c r="I1541" s="74"/>
      <c r="J1541" s="74"/>
      <c r="K1541" s="74"/>
      <c r="L1541" s="74"/>
      <c r="M1541" s="74"/>
    </row>
    <row r="1542" spans="1:13" x14ac:dyDescent="0.3">
      <c r="A1542" s="74"/>
      <c r="B1542" s="74"/>
      <c r="C1542" s="74"/>
      <c r="D1542" s="74"/>
      <c r="E1542" s="74"/>
      <c r="F1542" s="74"/>
      <c r="G1542" s="74"/>
      <c r="H1542" s="74"/>
      <c r="I1542" s="74"/>
      <c r="J1542" s="74"/>
      <c r="K1542" s="74"/>
      <c r="L1542" s="74"/>
      <c r="M1542" s="74"/>
    </row>
    <row r="1543" spans="1:13" x14ac:dyDescent="0.3">
      <c r="A1543" s="74"/>
      <c r="B1543" s="74"/>
      <c r="C1543" s="74"/>
      <c r="D1543" s="74"/>
      <c r="E1543" s="74"/>
      <c r="F1543" s="74"/>
      <c r="G1543" s="74"/>
      <c r="H1543" s="74"/>
      <c r="I1543" s="74"/>
      <c r="J1543" s="74"/>
      <c r="K1543" s="74"/>
      <c r="L1543" s="74"/>
      <c r="M1543" s="74"/>
    </row>
    <row r="1544" spans="1:13" x14ac:dyDescent="0.3">
      <c r="A1544" s="74"/>
      <c r="B1544" s="74"/>
      <c r="C1544" s="74"/>
      <c r="D1544" s="74"/>
      <c r="E1544" s="74"/>
      <c r="F1544" s="74"/>
      <c r="G1544" s="74"/>
      <c r="H1544" s="74"/>
      <c r="I1544" s="74"/>
      <c r="J1544" s="74"/>
      <c r="K1544" s="74"/>
      <c r="L1544" s="74"/>
      <c r="M1544" s="74"/>
    </row>
    <row r="1545" spans="1:13" x14ac:dyDescent="0.3">
      <c r="A1545" s="74"/>
      <c r="B1545" s="74"/>
      <c r="C1545" s="74"/>
      <c r="D1545" s="74"/>
      <c r="E1545" s="74"/>
      <c r="F1545" s="74"/>
      <c r="G1545" s="74"/>
      <c r="H1545" s="74"/>
      <c r="I1545" s="74"/>
      <c r="J1545" s="74"/>
      <c r="K1545" s="74"/>
      <c r="L1545" s="74"/>
      <c r="M1545" s="74"/>
    </row>
    <row r="1546" spans="1:13" x14ac:dyDescent="0.3">
      <c r="A1546" s="74"/>
      <c r="B1546" s="74"/>
      <c r="C1546" s="74"/>
      <c r="D1546" s="74"/>
      <c r="E1546" s="74"/>
      <c r="F1546" s="74"/>
      <c r="G1546" s="74"/>
      <c r="H1546" s="74"/>
      <c r="I1546" s="74"/>
      <c r="J1546" s="74"/>
      <c r="K1546" s="74"/>
      <c r="L1546" s="74"/>
      <c r="M1546" s="74"/>
    </row>
    <row r="1547" spans="1:13" x14ac:dyDescent="0.3">
      <c r="A1547" s="74"/>
      <c r="B1547" s="74"/>
      <c r="C1547" s="74"/>
      <c r="D1547" s="74"/>
      <c r="E1547" s="74"/>
      <c r="F1547" s="74"/>
      <c r="G1547" s="74"/>
      <c r="H1547" s="74"/>
      <c r="I1547" s="74"/>
      <c r="J1547" s="74"/>
      <c r="K1547" s="74"/>
      <c r="L1547" s="74"/>
      <c r="M1547" s="74"/>
    </row>
    <row r="1548" spans="1:13" x14ac:dyDescent="0.3">
      <c r="A1548" s="74"/>
      <c r="B1548" s="74"/>
      <c r="C1548" s="74"/>
      <c r="D1548" s="74"/>
      <c r="E1548" s="74"/>
      <c r="F1548" s="74"/>
      <c r="G1548" s="74"/>
      <c r="H1548" s="74"/>
      <c r="I1548" s="74"/>
      <c r="J1548" s="74"/>
      <c r="K1548" s="74"/>
      <c r="L1548" s="74"/>
      <c r="M1548" s="74"/>
    </row>
    <row r="1549" spans="1:13" x14ac:dyDescent="0.3">
      <c r="A1549" s="74"/>
      <c r="B1549" s="74"/>
      <c r="C1549" s="74"/>
      <c r="D1549" s="74"/>
      <c r="E1549" s="74"/>
      <c r="F1549" s="74"/>
      <c r="G1549" s="74"/>
      <c r="H1549" s="74"/>
      <c r="I1549" s="74"/>
      <c r="J1549" s="74"/>
      <c r="K1549" s="74"/>
      <c r="L1549" s="74"/>
      <c r="M1549" s="74"/>
    </row>
    <row r="1550" spans="1:13" x14ac:dyDescent="0.3">
      <c r="A1550" s="74"/>
      <c r="B1550" s="74"/>
      <c r="C1550" s="74"/>
      <c r="D1550" s="74"/>
      <c r="E1550" s="74"/>
      <c r="F1550" s="74"/>
      <c r="G1550" s="74"/>
      <c r="H1550" s="74"/>
      <c r="I1550" s="74"/>
      <c r="J1550" s="74"/>
      <c r="K1550" s="74"/>
      <c r="L1550" s="74"/>
      <c r="M1550" s="74"/>
    </row>
    <row r="1551" spans="1:13" x14ac:dyDescent="0.3">
      <c r="A1551" s="74"/>
      <c r="B1551" s="74"/>
      <c r="C1551" s="74"/>
      <c r="D1551" s="74"/>
      <c r="E1551" s="74"/>
      <c r="F1551" s="74"/>
      <c r="G1551" s="74"/>
      <c r="H1551" s="74"/>
      <c r="I1551" s="74"/>
      <c r="J1551" s="74"/>
      <c r="K1551" s="74"/>
      <c r="L1551" s="74"/>
      <c r="M1551" s="74"/>
    </row>
    <row r="1552" spans="1:13" x14ac:dyDescent="0.3">
      <c r="A1552" s="74"/>
      <c r="B1552" s="74"/>
      <c r="C1552" s="74"/>
      <c r="D1552" s="74"/>
      <c r="E1552" s="74"/>
      <c r="F1552" s="74"/>
      <c r="G1552" s="74"/>
      <c r="H1552" s="74"/>
      <c r="I1552" s="74"/>
      <c r="J1552" s="74"/>
      <c r="K1552" s="74"/>
      <c r="L1552" s="74"/>
      <c r="M1552" s="74"/>
    </row>
    <row r="1553" spans="1:13" x14ac:dyDescent="0.3">
      <c r="A1553" s="74"/>
      <c r="B1553" s="74"/>
      <c r="C1553" s="74"/>
      <c r="D1553" s="74"/>
      <c r="E1553" s="74"/>
      <c r="F1553" s="74"/>
      <c r="G1553" s="74"/>
      <c r="H1553" s="74"/>
      <c r="I1553" s="74"/>
      <c r="J1553" s="74"/>
      <c r="K1553" s="74"/>
      <c r="L1553" s="74"/>
      <c r="M1553" s="74"/>
    </row>
    <row r="1554" spans="1:13" x14ac:dyDescent="0.3">
      <c r="A1554" s="74"/>
      <c r="B1554" s="74"/>
      <c r="C1554" s="74"/>
      <c r="D1554" s="74"/>
      <c r="E1554" s="74"/>
      <c r="F1554" s="74"/>
      <c r="G1554" s="74"/>
      <c r="H1554" s="74"/>
      <c r="I1554" s="74"/>
      <c r="J1554" s="74"/>
      <c r="K1554" s="74"/>
      <c r="L1554" s="74"/>
      <c r="M1554" s="74"/>
    </row>
    <row r="1555" spans="1:13" x14ac:dyDescent="0.3">
      <c r="A1555" s="74"/>
      <c r="B1555" s="74"/>
      <c r="C1555" s="74"/>
      <c r="D1555" s="74"/>
      <c r="E1555" s="74"/>
      <c r="F1555" s="74"/>
      <c r="G1555" s="74"/>
      <c r="H1555" s="74"/>
      <c r="I1555" s="74"/>
      <c r="J1555" s="74"/>
      <c r="K1555" s="74"/>
      <c r="L1555" s="74"/>
      <c r="M1555" s="74"/>
    </row>
    <row r="1556" spans="1:13" x14ac:dyDescent="0.3">
      <c r="A1556" s="74"/>
      <c r="B1556" s="74"/>
      <c r="C1556" s="74"/>
      <c r="D1556" s="74"/>
      <c r="E1556" s="74"/>
      <c r="F1556" s="74"/>
      <c r="G1556" s="74"/>
      <c r="H1556" s="74"/>
      <c r="I1556" s="74"/>
      <c r="J1556" s="74"/>
      <c r="K1556" s="74"/>
      <c r="L1556" s="74"/>
      <c r="M1556" s="74"/>
    </row>
    <row r="1557" spans="1:13" x14ac:dyDescent="0.3">
      <c r="A1557" s="74"/>
      <c r="B1557" s="74"/>
      <c r="C1557" s="74"/>
      <c r="D1557" s="74"/>
      <c r="E1557" s="74"/>
      <c r="F1557" s="74"/>
      <c r="G1557" s="74"/>
      <c r="H1557" s="74"/>
      <c r="I1557" s="74"/>
      <c r="J1557" s="74"/>
      <c r="K1557" s="74"/>
      <c r="L1557" s="74"/>
      <c r="M1557" s="74"/>
    </row>
    <row r="1558" spans="1:13" x14ac:dyDescent="0.3">
      <c r="A1558" s="74"/>
      <c r="B1558" s="74"/>
      <c r="C1558" s="74"/>
      <c r="D1558" s="74"/>
      <c r="E1558" s="74"/>
      <c r="F1558" s="74"/>
      <c r="G1558" s="74"/>
      <c r="H1558" s="74"/>
      <c r="I1558" s="74"/>
      <c r="J1558" s="74"/>
      <c r="K1558" s="74"/>
      <c r="L1558" s="74"/>
      <c r="M1558" s="74"/>
    </row>
    <row r="1559" spans="1:13" x14ac:dyDescent="0.3">
      <c r="A1559" s="74"/>
      <c r="B1559" s="74"/>
      <c r="C1559" s="74"/>
      <c r="D1559" s="74"/>
      <c r="E1559" s="74"/>
      <c r="F1559" s="74"/>
      <c r="G1559" s="74"/>
      <c r="H1559" s="74"/>
      <c r="I1559" s="74"/>
      <c r="J1559" s="74"/>
      <c r="K1559" s="74"/>
      <c r="L1559" s="74"/>
      <c r="M1559" s="74"/>
    </row>
    <row r="1560" spans="1:13" x14ac:dyDescent="0.3">
      <c r="A1560" s="74"/>
      <c r="B1560" s="74"/>
      <c r="C1560" s="74"/>
      <c r="D1560" s="74"/>
      <c r="E1560" s="74"/>
      <c r="F1560" s="74"/>
      <c r="G1560" s="74"/>
      <c r="H1560" s="74"/>
      <c r="I1560" s="74"/>
      <c r="J1560" s="74"/>
      <c r="K1560" s="74"/>
      <c r="L1560" s="74"/>
      <c r="M1560" s="74"/>
    </row>
    <row r="1561" spans="1:13" x14ac:dyDescent="0.3">
      <c r="A1561" s="74"/>
      <c r="B1561" s="74"/>
      <c r="C1561" s="74"/>
      <c r="D1561" s="74"/>
      <c r="E1561" s="74"/>
      <c r="F1561" s="74"/>
      <c r="G1561" s="74"/>
      <c r="H1561" s="74"/>
      <c r="I1561" s="74"/>
      <c r="J1561" s="74"/>
      <c r="K1561" s="74"/>
      <c r="L1561" s="74"/>
      <c r="M1561" s="74"/>
    </row>
    <row r="1562" spans="1:13" x14ac:dyDescent="0.3">
      <c r="A1562" s="74"/>
      <c r="B1562" s="74"/>
      <c r="C1562" s="74"/>
      <c r="D1562" s="74"/>
      <c r="E1562" s="74"/>
      <c r="F1562" s="74"/>
      <c r="G1562" s="74"/>
      <c r="H1562" s="74"/>
      <c r="I1562" s="74"/>
      <c r="J1562" s="74"/>
      <c r="K1562" s="74"/>
      <c r="L1562" s="74"/>
      <c r="M1562" s="74"/>
    </row>
    <row r="1563" spans="1:13" x14ac:dyDescent="0.3">
      <c r="A1563" s="74"/>
      <c r="B1563" s="74"/>
      <c r="C1563" s="74"/>
      <c r="D1563" s="74"/>
      <c r="E1563" s="74"/>
      <c r="F1563" s="74"/>
      <c r="G1563" s="74"/>
      <c r="H1563" s="74"/>
      <c r="I1563" s="74"/>
      <c r="J1563" s="74"/>
      <c r="K1563" s="74"/>
      <c r="L1563" s="74"/>
      <c r="M1563" s="74"/>
    </row>
    <row r="1564" spans="1:13" x14ac:dyDescent="0.3">
      <c r="A1564" s="74"/>
      <c r="B1564" s="74"/>
      <c r="C1564" s="74"/>
      <c r="D1564" s="74"/>
      <c r="E1564" s="74"/>
      <c r="F1564" s="74"/>
      <c r="G1564" s="74"/>
      <c r="H1564" s="74"/>
      <c r="I1564" s="74"/>
      <c r="J1564" s="74"/>
      <c r="K1564" s="74"/>
      <c r="L1564" s="74"/>
      <c r="M1564" s="74"/>
    </row>
    <row r="1565" spans="1:13" x14ac:dyDescent="0.3">
      <c r="A1565" s="74"/>
      <c r="B1565" s="74"/>
      <c r="C1565" s="74"/>
      <c r="D1565" s="74"/>
      <c r="E1565" s="74"/>
      <c r="F1565" s="74"/>
      <c r="G1565" s="74"/>
      <c r="H1565" s="74"/>
      <c r="I1565" s="74"/>
      <c r="J1565" s="74"/>
      <c r="K1565" s="74"/>
      <c r="L1565" s="74"/>
      <c r="M1565" s="74"/>
    </row>
    <row r="1566" spans="1:13" x14ac:dyDescent="0.3">
      <c r="A1566" s="74"/>
      <c r="B1566" s="74"/>
      <c r="C1566" s="74"/>
      <c r="D1566" s="74"/>
      <c r="E1566" s="74"/>
      <c r="F1566" s="74"/>
      <c r="G1566" s="74"/>
      <c r="H1566" s="74"/>
      <c r="I1566" s="74"/>
      <c r="J1566" s="74"/>
      <c r="K1566" s="74"/>
      <c r="L1566" s="74"/>
      <c r="M1566" s="74"/>
    </row>
    <row r="1567" spans="1:13" x14ac:dyDescent="0.3">
      <c r="A1567" s="74"/>
      <c r="B1567" s="74"/>
      <c r="C1567" s="74"/>
      <c r="D1567" s="74"/>
      <c r="E1567" s="74"/>
      <c r="F1567" s="74"/>
      <c r="G1567" s="74"/>
      <c r="H1567" s="74"/>
      <c r="I1567" s="74"/>
      <c r="J1567" s="74"/>
      <c r="K1567" s="74"/>
      <c r="L1567" s="74"/>
      <c r="M1567" s="74"/>
    </row>
    <row r="1568" spans="1:13" x14ac:dyDescent="0.3">
      <c r="A1568" s="74"/>
      <c r="B1568" s="74"/>
      <c r="C1568" s="74"/>
      <c r="D1568" s="74"/>
      <c r="E1568" s="74"/>
      <c r="F1568" s="74"/>
      <c r="G1568" s="74"/>
      <c r="H1568" s="74"/>
      <c r="I1568" s="74"/>
      <c r="J1568" s="74"/>
      <c r="K1568" s="74"/>
      <c r="L1568" s="74"/>
      <c r="M1568" s="74"/>
    </row>
    <row r="1569" spans="1:13" x14ac:dyDescent="0.3">
      <c r="A1569" s="74"/>
      <c r="B1569" s="74"/>
      <c r="C1569" s="74"/>
      <c r="D1569" s="74"/>
      <c r="E1569" s="74"/>
      <c r="F1569" s="74"/>
      <c r="G1569" s="74"/>
      <c r="H1569" s="74"/>
      <c r="I1569" s="74"/>
      <c r="J1569" s="74"/>
      <c r="K1569" s="74"/>
      <c r="L1569" s="74"/>
      <c r="M1569" s="74"/>
    </row>
    <row r="1570" spans="1:13" x14ac:dyDescent="0.3">
      <c r="A1570" s="74"/>
      <c r="B1570" s="74"/>
      <c r="C1570" s="74"/>
      <c r="D1570" s="74"/>
      <c r="E1570" s="74"/>
      <c r="F1570" s="74"/>
      <c r="G1570" s="74"/>
      <c r="H1570" s="74"/>
      <c r="I1570" s="74"/>
      <c r="J1570" s="74"/>
      <c r="K1570" s="74"/>
      <c r="L1570" s="74"/>
      <c r="M1570" s="74"/>
    </row>
    <row r="1571" spans="1:13" x14ac:dyDescent="0.3">
      <c r="A1571" s="74"/>
      <c r="B1571" s="74"/>
      <c r="C1571" s="74"/>
      <c r="D1571" s="74"/>
      <c r="E1571" s="74"/>
      <c r="F1571" s="74"/>
      <c r="G1571" s="74"/>
      <c r="H1571" s="74"/>
      <c r="I1571" s="74"/>
      <c r="J1571" s="74"/>
      <c r="K1571" s="74"/>
      <c r="L1571" s="74"/>
      <c r="M1571" s="74"/>
    </row>
    <row r="1572" spans="1:13" x14ac:dyDescent="0.3">
      <c r="A1572" s="74"/>
      <c r="B1572" s="74"/>
      <c r="C1572" s="74"/>
      <c r="D1572" s="74"/>
      <c r="E1572" s="74"/>
      <c r="F1572" s="74"/>
      <c r="G1572" s="74"/>
      <c r="H1572" s="74"/>
      <c r="I1572" s="74"/>
      <c r="J1572" s="74"/>
      <c r="K1572" s="74"/>
      <c r="L1572" s="74"/>
      <c r="M1572" s="74"/>
    </row>
    <row r="1573" spans="1:13" x14ac:dyDescent="0.3">
      <c r="A1573" s="74"/>
      <c r="B1573" s="74"/>
      <c r="C1573" s="74"/>
      <c r="D1573" s="74"/>
      <c r="E1573" s="74"/>
      <c r="F1573" s="74"/>
      <c r="G1573" s="74"/>
      <c r="H1573" s="74"/>
      <c r="I1573" s="74"/>
      <c r="J1573" s="74"/>
      <c r="K1573" s="74"/>
      <c r="L1573" s="74"/>
      <c r="M1573" s="74"/>
    </row>
    <row r="1574" spans="1:13" x14ac:dyDescent="0.3">
      <c r="A1574" s="74"/>
      <c r="B1574" s="74"/>
      <c r="C1574" s="74"/>
      <c r="D1574" s="74"/>
      <c r="E1574" s="74"/>
      <c r="F1574" s="74"/>
      <c r="G1574" s="74"/>
      <c r="H1574" s="74"/>
      <c r="I1574" s="74"/>
      <c r="J1574" s="74"/>
      <c r="K1574" s="74"/>
      <c r="L1574" s="74"/>
      <c r="M1574" s="74"/>
    </row>
    <row r="1575" spans="1:13" x14ac:dyDescent="0.3">
      <c r="A1575" s="74"/>
      <c r="B1575" s="74"/>
      <c r="C1575" s="74"/>
      <c r="D1575" s="74"/>
      <c r="E1575" s="74"/>
      <c r="F1575" s="74"/>
      <c r="G1575" s="74"/>
      <c r="H1575" s="74"/>
      <c r="I1575" s="74"/>
      <c r="J1575" s="74"/>
      <c r="K1575" s="74"/>
      <c r="L1575" s="74"/>
      <c r="M1575" s="74"/>
    </row>
    <row r="1576" spans="1:13" x14ac:dyDescent="0.3">
      <c r="A1576" s="74"/>
      <c r="B1576" s="74"/>
      <c r="C1576" s="74"/>
      <c r="D1576" s="74"/>
      <c r="E1576" s="74"/>
      <c r="F1576" s="74"/>
      <c r="G1576" s="74"/>
      <c r="H1576" s="74"/>
      <c r="I1576" s="74"/>
      <c r="J1576" s="74"/>
      <c r="K1576" s="74"/>
      <c r="L1576" s="74"/>
      <c r="M1576" s="74"/>
    </row>
    <row r="1577" spans="1:13" x14ac:dyDescent="0.3">
      <c r="A1577" s="74"/>
      <c r="B1577" s="74"/>
      <c r="C1577" s="74"/>
      <c r="D1577" s="74"/>
      <c r="E1577" s="74"/>
      <c r="F1577" s="74"/>
      <c r="G1577" s="74"/>
      <c r="H1577" s="74"/>
      <c r="I1577" s="74"/>
      <c r="J1577" s="74"/>
      <c r="K1577" s="74"/>
      <c r="L1577" s="74"/>
      <c r="M1577" s="74"/>
    </row>
    <row r="1578" spans="1:13" x14ac:dyDescent="0.3">
      <c r="A1578" s="74"/>
      <c r="B1578" s="74"/>
      <c r="C1578" s="74"/>
      <c r="D1578" s="74"/>
      <c r="E1578" s="74"/>
      <c r="F1578" s="74"/>
      <c r="G1578" s="74"/>
      <c r="H1578" s="74"/>
      <c r="I1578" s="74"/>
      <c r="J1578" s="74"/>
      <c r="K1578" s="74"/>
      <c r="L1578" s="74"/>
      <c r="M1578" s="74"/>
    </row>
    <row r="1579" spans="1:13" x14ac:dyDescent="0.3">
      <c r="A1579" s="74"/>
      <c r="B1579" s="74"/>
      <c r="C1579" s="74"/>
      <c r="D1579" s="74"/>
      <c r="E1579" s="74"/>
      <c r="F1579" s="74"/>
      <c r="G1579" s="74"/>
      <c r="H1579" s="74"/>
      <c r="I1579" s="74"/>
      <c r="J1579" s="74"/>
      <c r="K1579" s="74"/>
      <c r="L1579" s="74"/>
      <c r="M1579" s="74"/>
    </row>
    <row r="1580" spans="1:13" x14ac:dyDescent="0.3">
      <c r="A1580" s="74"/>
      <c r="B1580" s="74"/>
      <c r="C1580" s="74"/>
      <c r="D1580" s="74"/>
      <c r="E1580" s="74"/>
      <c r="F1580" s="74"/>
      <c r="G1580" s="74"/>
      <c r="H1580" s="74"/>
      <c r="I1580" s="74"/>
      <c r="J1580" s="74"/>
      <c r="K1580" s="74"/>
      <c r="L1580" s="74"/>
      <c r="M1580" s="74"/>
    </row>
    <row r="1581" spans="1:13" x14ac:dyDescent="0.3">
      <c r="A1581" s="74"/>
      <c r="B1581" s="74"/>
      <c r="C1581" s="74"/>
      <c r="D1581" s="74"/>
      <c r="E1581" s="74"/>
      <c r="F1581" s="74"/>
      <c r="G1581" s="74"/>
      <c r="H1581" s="74"/>
      <c r="I1581" s="74"/>
      <c r="J1581" s="74"/>
      <c r="K1581" s="74"/>
      <c r="L1581" s="74"/>
      <c r="M1581" s="74"/>
    </row>
    <row r="1582" spans="1:13" x14ac:dyDescent="0.3">
      <c r="A1582" s="74"/>
      <c r="B1582" s="74"/>
      <c r="C1582" s="74"/>
      <c r="D1582" s="74"/>
      <c r="E1582" s="74"/>
      <c r="F1582" s="74"/>
      <c r="G1582" s="74"/>
      <c r="H1582" s="74"/>
      <c r="I1582" s="74"/>
      <c r="J1582" s="74"/>
      <c r="K1582" s="74"/>
      <c r="L1582" s="74"/>
      <c r="M1582" s="74"/>
    </row>
    <row r="1583" spans="1:13" x14ac:dyDescent="0.3">
      <c r="A1583" s="74"/>
      <c r="B1583" s="74"/>
      <c r="C1583" s="74"/>
      <c r="D1583" s="74"/>
      <c r="E1583" s="74"/>
      <c r="F1583" s="74"/>
      <c r="G1583" s="74"/>
      <c r="H1583" s="74"/>
      <c r="I1583" s="74"/>
      <c r="J1583" s="74"/>
      <c r="K1583" s="74"/>
      <c r="L1583" s="74"/>
      <c r="M1583" s="74"/>
    </row>
    <row r="1584" spans="1:13" x14ac:dyDescent="0.3">
      <c r="A1584" s="74"/>
      <c r="B1584" s="74"/>
      <c r="C1584" s="74"/>
      <c r="D1584" s="74"/>
      <c r="E1584" s="74"/>
      <c r="F1584" s="74"/>
      <c r="G1584" s="74"/>
      <c r="H1584" s="74"/>
      <c r="I1584" s="74"/>
      <c r="J1584" s="74"/>
      <c r="K1584" s="74"/>
      <c r="L1584" s="74"/>
      <c r="M1584" s="74"/>
    </row>
    <row r="1585" spans="1:13" x14ac:dyDescent="0.3">
      <c r="A1585" s="74"/>
      <c r="B1585" s="74"/>
      <c r="C1585" s="74"/>
      <c r="D1585" s="74"/>
      <c r="E1585" s="74"/>
      <c r="F1585" s="74"/>
      <c r="G1585" s="74"/>
      <c r="H1585" s="74"/>
      <c r="I1585" s="74"/>
      <c r="J1585" s="74"/>
      <c r="K1585" s="74"/>
      <c r="L1585" s="74"/>
      <c r="M1585" s="74"/>
    </row>
    <row r="1586" spans="1:13" x14ac:dyDescent="0.3">
      <c r="A1586" s="74"/>
      <c r="B1586" s="74"/>
      <c r="C1586" s="74"/>
      <c r="D1586" s="74"/>
      <c r="E1586" s="74"/>
      <c r="F1586" s="74"/>
      <c r="G1586" s="74"/>
      <c r="H1586" s="74"/>
      <c r="I1586" s="74"/>
      <c r="J1586" s="74"/>
      <c r="K1586" s="74"/>
      <c r="L1586" s="74"/>
      <c r="M1586" s="74"/>
    </row>
    <row r="1587" spans="1:13" x14ac:dyDescent="0.3">
      <c r="A1587" s="74"/>
      <c r="B1587" s="74"/>
      <c r="C1587" s="74"/>
      <c r="D1587" s="74"/>
      <c r="E1587" s="74"/>
      <c r="F1587" s="74"/>
      <c r="G1587" s="74"/>
      <c r="H1587" s="74"/>
      <c r="I1587" s="74"/>
      <c r="J1587" s="74"/>
      <c r="K1587" s="74"/>
      <c r="L1587" s="74"/>
      <c r="M1587" s="74"/>
    </row>
    <row r="1588" spans="1:13" x14ac:dyDescent="0.3">
      <c r="A1588" s="74"/>
      <c r="B1588" s="74"/>
      <c r="C1588" s="74"/>
      <c r="D1588" s="74"/>
      <c r="E1588" s="74"/>
      <c r="F1588" s="74"/>
      <c r="G1588" s="74"/>
      <c r="H1588" s="74"/>
      <c r="I1588" s="74"/>
      <c r="J1588" s="74"/>
      <c r="K1588" s="74"/>
      <c r="L1588" s="74"/>
      <c r="M1588" s="74"/>
    </row>
    <row r="1589" spans="1:13" x14ac:dyDescent="0.3">
      <c r="A1589" s="74"/>
      <c r="B1589" s="74"/>
      <c r="C1589" s="74"/>
      <c r="D1589" s="74"/>
      <c r="E1589" s="74"/>
      <c r="F1589" s="74"/>
      <c r="G1589" s="74"/>
      <c r="H1589" s="74"/>
      <c r="I1589" s="74"/>
      <c r="J1589" s="74"/>
      <c r="K1589" s="74"/>
      <c r="L1589" s="74"/>
      <c r="M1589" s="74"/>
    </row>
    <row r="1590" spans="1:13" x14ac:dyDescent="0.3">
      <c r="A1590" s="74"/>
      <c r="B1590" s="74"/>
      <c r="C1590" s="74"/>
      <c r="D1590" s="74"/>
      <c r="E1590" s="74"/>
      <c r="F1590" s="74"/>
      <c r="G1590" s="74"/>
      <c r="H1590" s="74"/>
      <c r="I1590" s="74"/>
      <c r="J1590" s="74"/>
      <c r="K1590" s="74"/>
      <c r="L1590" s="74"/>
      <c r="M1590" s="74"/>
    </row>
    <row r="1591" spans="1:13" x14ac:dyDescent="0.3">
      <c r="A1591" s="74"/>
      <c r="B1591" s="74"/>
      <c r="C1591" s="74"/>
      <c r="D1591" s="74"/>
      <c r="E1591" s="74"/>
      <c r="F1591" s="74"/>
      <c r="G1591" s="74"/>
      <c r="H1591" s="74"/>
      <c r="I1591" s="74"/>
      <c r="J1591" s="74"/>
      <c r="K1591" s="74"/>
      <c r="L1591" s="74"/>
      <c r="M1591" s="74"/>
    </row>
    <row r="1592" spans="1:13" x14ac:dyDescent="0.3">
      <c r="A1592" s="74"/>
      <c r="B1592" s="74"/>
      <c r="C1592" s="74"/>
      <c r="D1592" s="74"/>
      <c r="E1592" s="74"/>
      <c r="F1592" s="74"/>
      <c r="G1592" s="74"/>
      <c r="H1592" s="74"/>
      <c r="I1592" s="74"/>
      <c r="J1592" s="74"/>
      <c r="K1592" s="74"/>
      <c r="L1592" s="74"/>
      <c r="M1592" s="74"/>
    </row>
    <row r="1593" spans="1:13" x14ac:dyDescent="0.3">
      <c r="A1593" s="74"/>
      <c r="B1593" s="74"/>
      <c r="C1593" s="74"/>
      <c r="D1593" s="74"/>
      <c r="E1593" s="74"/>
      <c r="F1593" s="74"/>
      <c r="G1593" s="74"/>
      <c r="H1593" s="74"/>
      <c r="I1593" s="74"/>
      <c r="J1593" s="74"/>
      <c r="K1593" s="74"/>
      <c r="L1593" s="74"/>
      <c r="M1593" s="74"/>
    </row>
    <row r="1594" spans="1:13" x14ac:dyDescent="0.3">
      <c r="A1594" s="74"/>
      <c r="B1594" s="74"/>
      <c r="C1594" s="74"/>
      <c r="D1594" s="74"/>
      <c r="E1594" s="74"/>
      <c r="F1594" s="74"/>
      <c r="G1594" s="74"/>
      <c r="H1594" s="74"/>
      <c r="I1594" s="74"/>
      <c r="J1594" s="74"/>
      <c r="K1594" s="74"/>
      <c r="L1594" s="74"/>
      <c r="M1594" s="74"/>
    </row>
    <row r="1595" spans="1:13" x14ac:dyDescent="0.3">
      <c r="A1595" s="74"/>
      <c r="B1595" s="74"/>
      <c r="C1595" s="74"/>
      <c r="D1595" s="74"/>
      <c r="E1595" s="74"/>
      <c r="F1595" s="74"/>
      <c r="G1595" s="74"/>
      <c r="H1595" s="74"/>
      <c r="I1595" s="74"/>
      <c r="J1595" s="74"/>
      <c r="K1595" s="74"/>
      <c r="L1595" s="74"/>
      <c r="M1595" s="74"/>
    </row>
    <row r="1596" spans="1:13" x14ac:dyDescent="0.3">
      <c r="A1596" s="74"/>
      <c r="B1596" s="74"/>
      <c r="C1596" s="74"/>
      <c r="D1596" s="74"/>
      <c r="E1596" s="74"/>
      <c r="F1596" s="74"/>
      <c r="G1596" s="74"/>
      <c r="H1596" s="74"/>
      <c r="I1596" s="74"/>
      <c r="J1596" s="74"/>
      <c r="K1596" s="74"/>
      <c r="L1596" s="74"/>
      <c r="M1596" s="74"/>
    </row>
    <row r="1597" spans="1:13" x14ac:dyDescent="0.3">
      <c r="A1597" s="74"/>
      <c r="B1597" s="74"/>
      <c r="C1597" s="74"/>
      <c r="D1597" s="74"/>
      <c r="E1597" s="74"/>
      <c r="F1597" s="74"/>
      <c r="G1597" s="74"/>
      <c r="H1597" s="74"/>
      <c r="I1597" s="74"/>
      <c r="J1597" s="74"/>
      <c r="K1597" s="74"/>
      <c r="L1597" s="74"/>
      <c r="M1597" s="74"/>
    </row>
    <row r="1598" spans="1:13" x14ac:dyDescent="0.3">
      <c r="A1598" s="74"/>
      <c r="B1598" s="74"/>
      <c r="C1598" s="74"/>
      <c r="D1598" s="74"/>
      <c r="E1598" s="74"/>
      <c r="F1598" s="74"/>
      <c r="G1598" s="74"/>
      <c r="H1598" s="74"/>
      <c r="I1598" s="74"/>
      <c r="J1598" s="74"/>
      <c r="K1598" s="74"/>
      <c r="L1598" s="74"/>
      <c r="M1598" s="74"/>
    </row>
    <row r="1599" spans="1:13" x14ac:dyDescent="0.3">
      <c r="A1599" s="74"/>
      <c r="B1599" s="74"/>
      <c r="C1599" s="74"/>
      <c r="D1599" s="74"/>
      <c r="E1599" s="74"/>
      <c r="F1599" s="74"/>
      <c r="G1599" s="74"/>
      <c r="H1599" s="74"/>
      <c r="I1599" s="74"/>
      <c r="J1599" s="74"/>
      <c r="K1599" s="74"/>
      <c r="L1599" s="74"/>
      <c r="M1599" s="74"/>
    </row>
    <row r="1600" spans="1:13" x14ac:dyDescent="0.3">
      <c r="A1600" s="74"/>
      <c r="B1600" s="74"/>
      <c r="C1600" s="74"/>
      <c r="D1600" s="74"/>
      <c r="E1600" s="74"/>
      <c r="F1600" s="74"/>
      <c r="G1600" s="74"/>
      <c r="H1600" s="74"/>
      <c r="I1600" s="74"/>
      <c r="J1600" s="74"/>
      <c r="K1600" s="74"/>
      <c r="L1600" s="74"/>
      <c r="M1600" s="74"/>
    </row>
    <row r="1601" spans="1:13" x14ac:dyDescent="0.3">
      <c r="A1601" s="74"/>
      <c r="B1601" s="74"/>
      <c r="C1601" s="74"/>
      <c r="D1601" s="74"/>
      <c r="E1601" s="74"/>
      <c r="F1601" s="74"/>
      <c r="G1601" s="74"/>
      <c r="H1601" s="74"/>
      <c r="I1601" s="74"/>
      <c r="J1601" s="74"/>
      <c r="K1601" s="74"/>
      <c r="L1601" s="74"/>
      <c r="M1601" s="74"/>
    </row>
    <row r="1602" spans="1:13" x14ac:dyDescent="0.3">
      <c r="A1602" s="74"/>
      <c r="B1602" s="74"/>
      <c r="C1602" s="74"/>
      <c r="D1602" s="74"/>
      <c r="E1602" s="74"/>
      <c r="F1602" s="74"/>
      <c r="G1602" s="74"/>
      <c r="H1602" s="74"/>
      <c r="I1602" s="74"/>
      <c r="J1602" s="74"/>
      <c r="K1602" s="74"/>
      <c r="L1602" s="74"/>
      <c r="M1602" s="74"/>
    </row>
    <row r="1603" spans="1:13" x14ac:dyDescent="0.3">
      <c r="A1603" s="74"/>
      <c r="B1603" s="74"/>
      <c r="C1603" s="74"/>
      <c r="D1603" s="74"/>
      <c r="E1603" s="74"/>
      <c r="F1603" s="74"/>
      <c r="G1603" s="74"/>
      <c r="H1603" s="74"/>
      <c r="I1603" s="74"/>
      <c r="J1603" s="74"/>
      <c r="K1603" s="74"/>
      <c r="L1603" s="74"/>
      <c r="M1603" s="74"/>
    </row>
    <row r="1604" spans="1:13" x14ac:dyDescent="0.3">
      <c r="A1604" s="74"/>
      <c r="B1604" s="74"/>
      <c r="C1604" s="74"/>
      <c r="D1604" s="74"/>
      <c r="E1604" s="74"/>
      <c r="F1604" s="74"/>
      <c r="G1604" s="74"/>
      <c r="H1604" s="74"/>
      <c r="I1604" s="74"/>
      <c r="J1604" s="74"/>
      <c r="K1604" s="74"/>
      <c r="L1604" s="74"/>
      <c r="M1604" s="74"/>
    </row>
    <row r="1605" spans="1:13" x14ac:dyDescent="0.3">
      <c r="A1605" s="74"/>
      <c r="B1605" s="74"/>
      <c r="C1605" s="74"/>
      <c r="D1605" s="74"/>
      <c r="E1605" s="74"/>
      <c r="F1605" s="74"/>
      <c r="G1605" s="74"/>
      <c r="H1605" s="74"/>
      <c r="I1605" s="74"/>
      <c r="J1605" s="74"/>
      <c r="K1605" s="74"/>
      <c r="L1605" s="74"/>
      <c r="M1605" s="74"/>
    </row>
    <row r="1606" spans="1:13" x14ac:dyDescent="0.3">
      <c r="A1606" s="74"/>
      <c r="B1606" s="74"/>
      <c r="C1606" s="74"/>
      <c r="D1606" s="74"/>
      <c r="E1606" s="74"/>
      <c r="F1606" s="74"/>
      <c r="G1606" s="74"/>
      <c r="H1606" s="74"/>
      <c r="I1606" s="74"/>
      <c r="J1606" s="74"/>
      <c r="K1606" s="74"/>
      <c r="L1606" s="74"/>
      <c r="M1606" s="74"/>
    </row>
    <row r="1607" spans="1:13" x14ac:dyDescent="0.3">
      <c r="A1607" s="74"/>
      <c r="B1607" s="74"/>
      <c r="C1607" s="74"/>
      <c r="D1607" s="74"/>
      <c r="E1607" s="74"/>
      <c r="F1607" s="74"/>
      <c r="G1607" s="74"/>
      <c r="H1607" s="74"/>
      <c r="I1607" s="74"/>
      <c r="J1607" s="74"/>
      <c r="K1607" s="74"/>
      <c r="L1607" s="74"/>
      <c r="M1607" s="74"/>
    </row>
    <row r="1608" spans="1:13" x14ac:dyDescent="0.3">
      <c r="A1608" s="74"/>
      <c r="B1608" s="74"/>
      <c r="C1608" s="74"/>
      <c r="D1608" s="74"/>
      <c r="E1608" s="74"/>
      <c r="F1608" s="74"/>
      <c r="G1608" s="74"/>
      <c r="H1608" s="74"/>
      <c r="I1608" s="74"/>
      <c r="J1608" s="74"/>
      <c r="K1608" s="74"/>
      <c r="L1608" s="74"/>
      <c r="M1608" s="74"/>
    </row>
    <row r="1609" spans="1:13" x14ac:dyDescent="0.3">
      <c r="A1609" s="74"/>
      <c r="B1609" s="74"/>
      <c r="C1609" s="74"/>
      <c r="D1609" s="74"/>
      <c r="E1609" s="74"/>
      <c r="F1609" s="74"/>
      <c r="G1609" s="74"/>
      <c r="H1609" s="74"/>
      <c r="I1609" s="74"/>
      <c r="J1609" s="74"/>
      <c r="K1609" s="74"/>
      <c r="L1609" s="74"/>
      <c r="M1609" s="74"/>
    </row>
    <row r="1610" spans="1:13" x14ac:dyDescent="0.3">
      <c r="A1610" s="74"/>
      <c r="B1610" s="74"/>
      <c r="C1610" s="74"/>
      <c r="D1610" s="74"/>
      <c r="E1610" s="74"/>
      <c r="F1610" s="74"/>
      <c r="G1610" s="74"/>
      <c r="H1610" s="74"/>
      <c r="I1610" s="74"/>
      <c r="J1610" s="74"/>
      <c r="K1610" s="74"/>
      <c r="L1610" s="74"/>
      <c r="M1610" s="74"/>
    </row>
    <row r="1611" spans="1:13" x14ac:dyDescent="0.3">
      <c r="A1611" s="74"/>
      <c r="B1611" s="74"/>
      <c r="C1611" s="74"/>
      <c r="D1611" s="74"/>
      <c r="E1611" s="74"/>
      <c r="F1611" s="74"/>
      <c r="G1611" s="74"/>
      <c r="H1611" s="74"/>
      <c r="I1611" s="74"/>
      <c r="J1611" s="74"/>
      <c r="K1611" s="74"/>
      <c r="L1611" s="74"/>
      <c r="M1611" s="74"/>
    </row>
    <row r="1612" spans="1:13" x14ac:dyDescent="0.3">
      <c r="A1612" s="74"/>
      <c r="B1612" s="74"/>
      <c r="C1612" s="74"/>
      <c r="D1612" s="74"/>
      <c r="E1612" s="74"/>
      <c r="F1612" s="74"/>
      <c r="G1612" s="74"/>
      <c r="H1612" s="74"/>
      <c r="I1612" s="74"/>
      <c r="J1612" s="74"/>
      <c r="K1612" s="74"/>
      <c r="L1612" s="74"/>
      <c r="M1612" s="74"/>
    </row>
    <row r="1613" spans="1:13" x14ac:dyDescent="0.3">
      <c r="A1613" s="74"/>
      <c r="B1613" s="74"/>
      <c r="C1613" s="74"/>
      <c r="D1613" s="74"/>
      <c r="E1613" s="74"/>
      <c r="F1613" s="74"/>
      <c r="G1613" s="74"/>
      <c r="H1613" s="74"/>
      <c r="I1613" s="74"/>
      <c r="J1613" s="74"/>
      <c r="K1613" s="74"/>
      <c r="L1613" s="74"/>
      <c r="M1613" s="74"/>
    </row>
    <row r="1614" spans="1:13" x14ac:dyDescent="0.3">
      <c r="A1614" s="74"/>
      <c r="B1614" s="74"/>
      <c r="C1614" s="74"/>
      <c r="D1614" s="74"/>
      <c r="E1614" s="74"/>
      <c r="F1614" s="74"/>
      <c r="G1614" s="74"/>
      <c r="H1614" s="74"/>
      <c r="I1614" s="74"/>
      <c r="J1614" s="74"/>
      <c r="K1614" s="74"/>
      <c r="L1614" s="74"/>
      <c r="M1614" s="74"/>
    </row>
    <row r="1615" spans="1:13" x14ac:dyDescent="0.3">
      <c r="A1615" s="74"/>
      <c r="B1615" s="74"/>
      <c r="C1615" s="74"/>
      <c r="D1615" s="74"/>
      <c r="E1615" s="74"/>
      <c r="F1615" s="74"/>
      <c r="G1615" s="74"/>
      <c r="H1615" s="74"/>
      <c r="I1615" s="74"/>
      <c r="J1615" s="74"/>
      <c r="K1615" s="74"/>
      <c r="L1615" s="74"/>
      <c r="M1615" s="74"/>
    </row>
    <row r="1616" spans="1:13" x14ac:dyDescent="0.3">
      <c r="A1616" s="74"/>
      <c r="B1616" s="74"/>
      <c r="C1616" s="74"/>
      <c r="D1616" s="74"/>
      <c r="E1616" s="74"/>
      <c r="F1616" s="74"/>
      <c r="G1616" s="74"/>
      <c r="H1616" s="74"/>
      <c r="I1616" s="74"/>
      <c r="J1616" s="74"/>
      <c r="K1616" s="74"/>
      <c r="L1616" s="74"/>
      <c r="M1616" s="74"/>
    </row>
    <row r="1617" spans="1:13" x14ac:dyDescent="0.3">
      <c r="A1617" s="74"/>
      <c r="B1617" s="74"/>
      <c r="C1617" s="74"/>
      <c r="D1617" s="74"/>
      <c r="E1617" s="74"/>
      <c r="F1617" s="74"/>
      <c r="G1617" s="74"/>
      <c r="H1617" s="74"/>
      <c r="I1617" s="74"/>
      <c r="J1617" s="74"/>
      <c r="K1617" s="74"/>
      <c r="L1617" s="74"/>
      <c r="M1617" s="74"/>
    </row>
    <row r="1618" spans="1:13" x14ac:dyDescent="0.3">
      <c r="A1618" s="74"/>
      <c r="B1618" s="74"/>
      <c r="C1618" s="74"/>
      <c r="D1618" s="74"/>
      <c r="E1618" s="74"/>
      <c r="F1618" s="74"/>
      <c r="G1618" s="74"/>
      <c r="H1618" s="74"/>
      <c r="I1618" s="74"/>
      <c r="J1618" s="74"/>
      <c r="K1618" s="74"/>
      <c r="L1618" s="74"/>
      <c r="M1618" s="74"/>
    </row>
    <row r="1619" spans="1:13" x14ac:dyDescent="0.3">
      <c r="A1619" s="74"/>
      <c r="B1619" s="74"/>
      <c r="C1619" s="74"/>
      <c r="D1619" s="74"/>
      <c r="E1619" s="74"/>
      <c r="F1619" s="74"/>
      <c r="G1619" s="74"/>
      <c r="H1619" s="74"/>
      <c r="I1619" s="74"/>
      <c r="J1619" s="74"/>
      <c r="K1619" s="74"/>
      <c r="L1619" s="74"/>
      <c r="M1619" s="74"/>
    </row>
    <row r="1620" spans="1:13" x14ac:dyDescent="0.3">
      <c r="A1620" s="74"/>
      <c r="B1620" s="74"/>
      <c r="C1620" s="74"/>
      <c r="D1620" s="74"/>
      <c r="E1620" s="74"/>
      <c r="F1620" s="74"/>
      <c r="G1620" s="74"/>
      <c r="H1620" s="74"/>
      <c r="I1620" s="74"/>
      <c r="J1620" s="74"/>
      <c r="K1620" s="74"/>
      <c r="L1620" s="74"/>
      <c r="M1620" s="74"/>
    </row>
    <row r="1621" spans="1:13" x14ac:dyDescent="0.3">
      <c r="A1621" s="74"/>
      <c r="B1621" s="74"/>
      <c r="C1621" s="74"/>
      <c r="D1621" s="74"/>
      <c r="E1621" s="74"/>
      <c r="F1621" s="74"/>
      <c r="G1621" s="74"/>
      <c r="H1621" s="74"/>
      <c r="I1621" s="74"/>
      <c r="J1621" s="74"/>
      <c r="K1621" s="74"/>
      <c r="L1621" s="74"/>
      <c r="M1621" s="74"/>
    </row>
  </sheetData>
  <sheetProtection algorithmName="SHA-512" hashValue="88a15432m4jQXUPNuV9cU7xEfdnG444HzFEVT/6BqJSUTFHDxd1rjh4mWOeMjXmQzsih6up461q1l+7Jm5Pr1g==" saltValue="faZlJvoSZgIqu9ASB3lxlQ==" spinCount="100000" sheet="1" objects="1" scenarios="1"/>
  <mergeCells count="14">
    <mergeCell ref="B2:C2"/>
    <mergeCell ref="F2:G2"/>
    <mergeCell ref="J2:K2"/>
    <mergeCell ref="X22:X24"/>
    <mergeCell ref="X25:X28"/>
    <mergeCell ref="N2:Y2"/>
    <mergeCell ref="X5:X7"/>
    <mergeCell ref="X8:X12"/>
    <mergeCell ref="X13:X16"/>
    <mergeCell ref="X17:X19"/>
    <mergeCell ref="X20:X21"/>
    <mergeCell ref="T24:T26"/>
    <mergeCell ref="T17:T23"/>
    <mergeCell ref="T5:T16"/>
  </mergeCells>
  <phoneticPr fontId="71" type="noConversion"/>
  <dataValidations count="1">
    <dataValidation type="list" allowBlank="1" showInputMessage="1" showErrorMessage="1" sqref="V12:W14 V21:V26 W19:W24 V15:V16" xr:uid="{E6015014-2A04-4C9B-A5B2-BBF5AD6A27FD}">
      <formula1>LST_Type_Actif</formula1>
    </dataValidation>
  </dataValidations>
  <printOptions horizontalCentered="1" verticalCentered="1"/>
  <pageMargins left="0" right="0" top="0.39370078740157483" bottom="0.39370078740157483" header="0.19685039370078741" footer="0.19685039370078741"/>
  <pageSetup paperSize="9" scale="38" fitToHeight="0" orientation="landscape" horizontalDpi="1200" verticalDpi="1200" r:id="rId1"/>
  <headerFooter>
    <oddFooter>Page &amp;P de &amp;N</oddFooter>
  </headerFooter>
  <ignoredErrors>
    <ignoredError sqref="F5 F6:F79 F80:F94" numberStoredAsText="1"/>
  </ignoredErrors>
  <tableParts count="19">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0eb4fd-6139-4997-99ae-d552acad2b7d">
      <Terms xmlns="http://schemas.microsoft.com/office/infopath/2007/PartnerControls"/>
    </lcf76f155ced4ddcb4097134ff3c332f>
    <TaxCatchAll xmlns="9eb8bb0d-04e0-4796-8a63-e50729857651" xsi:nil="true"/>
  </documentManagement>
</p:properties>
</file>

<file path=customXml/item2.xml>��< ? x m l   v e r s i o n = " 1 . 0 "   e n c o d i n g = " u t f - 1 6 " ? > < D a t a M a s h u p   x m l n s = " h t t p : / / s c h e m a s . m i c r o s o f t . c o m / D a t a M a s h u p " > A A A A A B Y D A A B Q S w M E F A A C A A g A J 1 e N X H 8 7 t X 2 m A A A A 9 g A A A B I A H A B D b 2 5 m a W c v U G F j a 2 F n Z S 5 4 b W w g o h g A K K A U A A A A A A A A A A A A A A A A A A A A A A A A A A A A e 7 9 7 v 4 1 9 R W 6 O Q l l q U X F m f p 6 t k q G e g Z J C a l 5 y f k p m X r q t U m l J m q 6 F k r 2 d T U B i c n Z i e q o C U H F e s V V F c Y q t U k Z J S Y G V v n 5 5 e b l e u b F e f l G 6 v p G B g a F + h K 9 P c H J G a m 6 i E l x x J m H F u p l 5 x S W J e c m p S n Y 2 Y R D H 2 B n p G Z o C s b m Z n o G N P k z Q x j c z D 6 H A C O h e k C y S o I 1 z a U 5 J a V G q X V q R r r O j j T 6 M a 6 M P 9 Y M d A F B L A w Q U A A I A C A A n V 4 1 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1 e N X C i K R 7 g O A A A A E Q A A A B M A H A B G b 3 J t d W x h c y 9 T Z W N 0 a W 9 u M S 5 t I K I Y A C i g F A A A A A A A A A A A A A A A A A A A A A A A A A A A A C t O T S 7 J z M 9 T C I b Q h t Y A U E s B A i 0 A F A A C A A g A J 1 e N X H 8 7 t X 2 m A A A A 9 g A A A B I A A A A A A A A A A A A A A A A A A A A A A E N v b m Z p Z y 9 Q Y W N r Y W d l L n h t b F B L A Q I t A B Q A A g A I A C d X j V w P y u m r p A A A A O k A A A A T A A A A A A A A A A A A A A A A A P I A A A B b Q 2 9 u d G V u d F 9 U e X B l c 1 0 u e G 1 s U E s B A i 0 A F A A C A A g A J 1 e N 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C N D / o k N M p B O q 2 M p P n o W 0 V A A A A A A A g A A A A A A E G Y A A A A B A A A g A A A A 8 M s / l l N p 2 + B Y 2 4 t E o 6 S q m k n 6 a K 1 n d c D H 9 N 5 z f m F Y a a 0 A A A A A D o A A A A A C A A A g A A A A Q B F T 6 B 8 E S H P 8 R p T V I + z G + 4 O d 7 x 9 L a 1 c o j R C D 0 5 t s V D x Q A A A A P O C E L 8 U y a + 7 C N M N A x U Q g H E 4 n O 0 B a e O K V r e 8 f H Z I z 9 k n o E E L o q X Q S E f j g H Q H R 2 z m K c z g U P c 5 E f z f o j c d f g 9 L o W D H 7 U u v X N P C U X 1 1 I Q P l s i 7 1 A A A A A 5 s Q P w D X 0 j C J A W Z e d P A o 9 X g r i O S H 7 8 b E F R w s Q h m Q M s 9 s F J / E 2 g p X S O Y X + o H j Q 0 h 9 P r e M Z l Q z R N 8 M A T R 0 J 2 A w 7 e A = = < / D a t a M a s h u p > 
</file>

<file path=customXml/item3.xml><?xml version="1.0" encoding="utf-8"?>
<ct:contentTypeSchema xmlns:ct="http://schemas.microsoft.com/office/2006/metadata/contentType" xmlns:ma="http://schemas.microsoft.com/office/2006/metadata/properties/metaAttributes" ct:_="" ma:_="" ma:contentTypeName="Document" ma:contentTypeID="0x01010070CD254EF811DF488F3471B2BF7AFE90" ma:contentTypeVersion="12" ma:contentTypeDescription="Crée un document." ma:contentTypeScope="" ma:versionID="11d51a6ed9f3b8f71f644f3ffd7f8218">
  <xsd:schema xmlns:xsd="http://www.w3.org/2001/XMLSchema" xmlns:xs="http://www.w3.org/2001/XMLSchema" xmlns:p="http://schemas.microsoft.com/office/2006/metadata/properties" xmlns:ns2="840eb4fd-6139-4997-99ae-d552acad2b7d" xmlns:ns3="9eb8bb0d-04e0-4796-8a63-e50729857651" targetNamespace="http://schemas.microsoft.com/office/2006/metadata/properties" ma:root="true" ma:fieldsID="676dcc1f51101e30f2b93498fd35d555" ns2:_="" ns3:_="">
    <xsd:import namespace="840eb4fd-6139-4997-99ae-d552acad2b7d"/>
    <xsd:import namespace="9eb8bb0d-04e0-4796-8a63-e507298576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eb4fd-6139-4997-99ae-d552acad2b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1ebdc670-bb18-4a91-8bcd-219f5b28fb3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b8bb0d-04e0-4796-8a63-e5072985765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1ff170d-d8af-484f-b98a-3605e52a7147}" ma:internalName="TaxCatchAll" ma:showField="CatchAllData" ma:web="9eb8bb0d-04e0-4796-8a63-e507298576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7F431F-FE0A-402A-96B8-5FEE2C6858D6}">
  <ds:schemaRef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terms/"/>
    <ds:schemaRef ds:uri="840eb4fd-6139-4997-99ae-d552acad2b7d"/>
    <ds:schemaRef ds:uri="9eb8bb0d-04e0-4796-8a63-e50729857651"/>
    <ds:schemaRef ds:uri="http://www.w3.org/XML/1998/namespace"/>
    <ds:schemaRef ds:uri="http://purl.org/dc/dcmitype/"/>
  </ds:schemaRefs>
</ds:datastoreItem>
</file>

<file path=customXml/itemProps2.xml><?xml version="1.0" encoding="utf-8"?>
<ds:datastoreItem xmlns:ds="http://schemas.openxmlformats.org/officeDocument/2006/customXml" ds:itemID="{B4546310-DEDE-4C40-A271-95A75267CCE7}">
  <ds:schemaRefs>
    <ds:schemaRef ds:uri="http://schemas.microsoft.com/DataMashup"/>
  </ds:schemaRefs>
</ds:datastoreItem>
</file>

<file path=customXml/itemProps3.xml><?xml version="1.0" encoding="utf-8"?>
<ds:datastoreItem xmlns:ds="http://schemas.openxmlformats.org/officeDocument/2006/customXml" ds:itemID="{AE0D30A1-787D-41B4-8769-23C15F0D9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eb4fd-6139-4997-99ae-d552acad2b7d"/>
    <ds:schemaRef ds:uri="9eb8bb0d-04e0-4796-8a63-e507298576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D0D2D45-50CA-4F13-B9ED-45C4727DD9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40</vt:i4>
      </vt:variant>
    </vt:vector>
  </HeadingPairs>
  <TitlesOfParts>
    <vt:vector size="50" baseType="lpstr">
      <vt:lpstr>Introduction</vt:lpstr>
      <vt:lpstr>Identification</vt:lpstr>
      <vt:lpstr>Inventaire</vt:lpstr>
      <vt:lpstr>Interventions</vt:lpstr>
      <vt:lpstr>Documentation</vt:lpstr>
      <vt:lpstr>Bilan</vt:lpstr>
      <vt:lpstr>Extrant</vt:lpstr>
      <vt:lpstr>Calculs</vt:lpstr>
      <vt:lpstr>Arrière plan</vt:lpstr>
      <vt:lpstr>Aide</vt:lpstr>
      <vt:lpstr>Bande_filtrante</vt:lpstr>
      <vt:lpstr>Bassin_de_rétention</vt:lpstr>
      <vt:lpstr>Biorétention</vt:lpstr>
      <vt:lpstr>Catégorie</vt:lpstr>
      <vt:lpstr>CODE_GEO</vt:lpstr>
      <vt:lpstr>CODE_GEO_AUTRE</vt:lpstr>
      <vt:lpstr>Fosse_d_arbres_drainante</vt:lpstr>
      <vt:lpstr>LST_Accessibilité</vt:lpstr>
      <vt:lpstr>LST_CGU</vt:lpstr>
      <vt:lpstr>LST_Composantes</vt:lpstr>
      <vt:lpstr>LST_Cote_État</vt:lpstr>
      <vt:lpstr>LST_Fonction</vt:lpstr>
      <vt:lpstr>LST_Infrastructure_verte_végétalisée</vt:lpstr>
      <vt:lpstr>LST_Intervention</vt:lpstr>
      <vt:lpstr>LST_Nom</vt:lpstr>
      <vt:lpstr>LST_Phase</vt:lpstr>
      <vt:lpstr>LST_Prioritaire</vt:lpstr>
      <vt:lpstr>LST_Type_Actif</vt:lpstr>
      <vt:lpstr>LST_Type_Estimation</vt:lpstr>
      <vt:lpstr>LST_Type_infra_verte</vt:lpstr>
      <vt:lpstr>LST_Types_Organisation</vt:lpstr>
      <vt:lpstr>Marais_artificiel</vt:lpstr>
      <vt:lpstr>MRC</vt:lpstr>
      <vt:lpstr>Municipalité</vt:lpstr>
      <vt:lpstr>NOM_Autre</vt:lpstr>
      <vt:lpstr>NOM_Organisation</vt:lpstr>
      <vt:lpstr>Noue</vt:lpstr>
      <vt:lpstr>Régie</vt:lpstr>
      <vt:lpstr>Revêtement_perméable</vt:lpstr>
      <vt:lpstr>Type</vt:lpstr>
      <vt:lpstr>TYPE_ORGANISATION</vt:lpstr>
      <vt:lpstr>Aide!Zone_d_impression</vt:lpstr>
      <vt:lpstr>'Arrière plan'!Zone_d_impression</vt:lpstr>
      <vt:lpstr>Bilan!Zone_d_impression</vt:lpstr>
      <vt:lpstr>Documentation!Zone_d_impression</vt:lpstr>
      <vt:lpstr>Extrant!Zone_d_impression</vt:lpstr>
      <vt:lpstr>Identification!Zone_d_impression</vt:lpstr>
      <vt:lpstr>Interventions!Zone_d_impression</vt:lpstr>
      <vt:lpstr>Introduction!Zone_d_impression</vt:lpstr>
      <vt:lpstr>Inventaire!Zone_d_impression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Wallon</dc:creator>
  <cp:keywords/>
  <dc:description/>
  <cp:lastModifiedBy>Julie Wallon</cp:lastModifiedBy>
  <cp:revision/>
  <dcterms:created xsi:type="dcterms:W3CDTF">2015-06-05T18:19:34Z</dcterms:created>
  <dcterms:modified xsi:type="dcterms:W3CDTF">2026-07-23T14:57:30Z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0x01010070CD254EF811DF488F3471B2BF7AFE90</vt:lpwstr>
  </property>
  <property fmtid="{D5CDD505-2E9C-101B-9397-08002B2CF9AE}" pid="3" name="MediaServiceImageTags">
    <vt:lpwstr/>
  </property>
</Properties>
</file>